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76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<sst xmlns="http://schemas.openxmlformats.org/spreadsheetml/2006/main" count="1069" uniqueCount="885">
  <si>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</si>
  <si>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</si>
  <si>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</si>
  <si>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</si>
  <si>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</si>
  <si>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</si>
  <si>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</si>
  <si>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</si>
  <si>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</si>
  <si>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</si>
  <si>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</si>
  <si>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</si>
  <si>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</si>
  <si>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</si>
  <si>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</si>
  <si>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</si>
  <si>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</si>
  <si>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</si>
  <si>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</si>
  <si>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</si>
  <si>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</si>
  <si>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</si>
  <si>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</si>
  <si>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</si>
  <si>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</si>
  <si>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</si>
  <si>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</si>
  <si>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</si>
  <si>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</si>
  <si>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</si>
  <si>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</si>
  <si>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</si>
  <si>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</si>
  <si>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</si>
  <si>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</si>
  <si>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</si>
  <si>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</si>
  <si>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</si>
  <si>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</si>
  <si>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</si>
  <si>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</si>
  <si>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</si>
  <si>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</si>
  <si>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</si>
  <si>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</si>
  <si>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</si>
  <si>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</si>
  <si>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</si>
  <si>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</si>
  <si>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</si>
  <si>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</si>
  <si>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</si>
  <si>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</si>
  <si>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</si>
  <si>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</si>
  <si>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</si>
  <si>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</si>
  <si>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</si>
  <si>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</si>
  <si>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</si>
  <si>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</si>
  <si>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</si>
  <si>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</si>
  <si>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</si>
  <si>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</si>
  <si>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</si>
  <si>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</si>
  <si>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</si>
  <si>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</si>
  <si>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</si>
  <si>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</si>
  <si>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</si>
  <si>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</si>
  <si>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</si>
  <si>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</si>
  <si>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</si>
  <si>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</si>
  <si>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</si>
  <si>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</si>
  <si>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</si>
  <si>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</si>
  <si>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</si>
  <si>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</si>
  <si>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</si>
  <si>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</si>
  <si>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</si>
  <si>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</si>
  <si>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</si>
  <si>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</si>
  <si>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</si>
  <si>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</si>
  <si>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</si>
  <si>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</si>
  <si>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</si>
  <si>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</si>
  <si>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</si>
  <si>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</si>
  <si>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</si>
  <si>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</si>
  <si>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</si>
  <si>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</si>
  <si>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</si>
  <si>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</si>
  <si>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</si>
  <si>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</si>
  <si>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</si>
  <si>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</si>
  <si>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</si>
  <si>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</si>
  <si>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</si>
  <si>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</si>
  <si>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</si>
  <si>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</si>
  <si>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</si>
  <si>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</si>
  <si>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</si>
  <si>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</si>
  <si>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</si>
  <si>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</si>
  <si>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</si>
  <si>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</si>
  <si>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</si>
  <si>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</si>
  <si>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</si>
  <si>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</si>
  <si>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</si>
  <si>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</si>
  <si>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</si>
  <si>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</si>
  <si>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</si>
  <si>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</si>
  <si>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</si>
  <si>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</si>
  <si>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</si>
  <si>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</si>
  <si>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</si>
  <si>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</si>
  <si>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</si>
  <si>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</si>
  <si>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</si>
  <si>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</si>
  <si>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</si>
  <si>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</si>
  <si>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</si>
  <si>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</si>
  <si>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</si>
  <si>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</si>
  <si>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</si>
  <si>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</si>
  <si>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</si>
  <si>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</si>
  <si>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</si>
  <si>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</si>
  <si>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</si>
  <si>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</si>
  <si>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</si>
  <si>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</si>
  <si>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</si>
  <si>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</si>
  <si>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</si>
  <si>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</si>
  <si>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</si>
  <si>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</si>
  <si>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</si>
  <si>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</si>
  <si>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</si>
  <si>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</si>
  <si>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</si>
  <si>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</si>
  <si>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</si>
  <si>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</si>
  <si>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</si>
  <si>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</si>
  <si>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</si>
  <si>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</si>
  <si>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</si>
  <si>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</si>
  <si>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</si>
  <si>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</si>
  <si>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</si>
  <si>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</si>
  <si>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</si>
  <si>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</si>
  <si>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</si>
  <si>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</si>
  <si>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</si>
  <si>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</si>
  <si>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</si>
  <si>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</si>
  <si>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</si>
  <si>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</si>
  <si>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</si>
  <si>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</si>
  <si>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</si>
  <si>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</si>
  <si>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</si>
  <si>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</si>
  <si>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</si>
  <si>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</si>
  <si>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</si>
  <si>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</si>
  <si>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</si>
  <si>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</si>
  <si>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</si>
  <si>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</si>
  <si>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</si>
  <si>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</si>
  <si>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</si>
  <si>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</si>
  <si>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</si>
  <si>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</si>
  <si>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</si>
  <si>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</si>
  <si>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</si>
  <si>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</si>
  <si>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</si>
  <si>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</si>
  <si>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</si>
  <si>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</si>
  <si>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</si>
  <si>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</si>
  <si>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</si>
  <si>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</si>
  <si>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</si>
  <si>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</si>
  <si>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</si>
  <si>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</si>
  <si>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</si>
  <si>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</si>
  <si>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</si>
  <si>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</si>
  <si>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</si>
  <si>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</si>
  <si>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</si>
  <si>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</si>
  <si>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</si>
  <si>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</si>
  <si>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</si>
  <si>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</si>
  <si>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</si>
  <si>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</si>
  <si>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</si>
  <si>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</si>
  <si>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</si>
  <si>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</si>
  <si>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</si>
  <si>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</si>
  <si>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</si>
  <si>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</si>
  <si>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</si>
  <si>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</si>
  <si>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</si>
  <si>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</si>
  <si>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</si>
  <si>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</si>
  <si>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</si>
  <si>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</si>
  <si>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</si>
  <si>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</si>
  <si>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</si>
  <si>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</si>
  <si>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</si>
  <si>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</si>
  <si>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</si>
  <si>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</si>
  <si>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</si>
  <si>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</si>
  <si>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</si>
  <si>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</si>
  <si>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</si>
  <si>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</si>
  <si>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</si>
  <si>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</si>
  <si>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</si>
  <si>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</si>
  <si>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</si>
  <si>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</si>
  <si>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</si>
  <si>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</si>
  <si>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</si>
  <si>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</si>
  <si>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</si>
  <si>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</si>
  <si>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</si>
  <si>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</si>
  <si>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</si>
  <si>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</si>
  <si>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</si>
  <si>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</si>
  <si>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</si>
  <si>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</si>
  <si>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</si>
  <si>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</si>
  <si>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</si>
  <si>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</si>
  <si>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</si>
  <si>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</si>
  <si>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</si>
  <si>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</si>
  <si>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</si>
  <si>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</si>
  <si>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</si>
  <si>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</si>
  <si>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</si>
  <si>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</si>
  <si>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</si>
  <si>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</si>
  <si>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</si>
  <si>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</si>
  <si>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</si>
  <si>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</si>
  <si>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</si>
  <si>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</si>
  <si>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</si>
  <si>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</si>
  <si>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</si>
  <si>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</si>
  <si>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</si>
  <si>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</si>
  <si>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</si>
  <si>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</si>
  <si>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</si>
  <si>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</si>
  <si>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</si>
  <si>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</si>
  <si>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</si>
  <si>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</si>
  <si>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</si>
  <si>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</si>
  <si>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</si>
  <si>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</si>
  <si>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</si>
  <si>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</si>
  <si>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</si>
  <si>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</si>
  <si>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</si>
  <si>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</si>
  <si>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</si>
  <si>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</si>
  <si>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</si>
  <si>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</si>
  <si>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</si>
  <si>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</si>
  <si>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</si>
  <si>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</si>
  <si>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</si>
  <si>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</si>
  <si>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</si>
  <si>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</si>
  <si>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</si>
  <si>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</si>
  <si>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</si>
  <si>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</si>
  <si>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</si>
  <si>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</si>
  <si>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</si>
  <si>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</si>
  <si>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</si>
  <si>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</si>
  <si>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</si>
  <si>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</si>
  <si>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</si>
  <si>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</si>
  <si>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</si>
  <si>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</si>
  <si>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</si>
  <si>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</si>
  <si>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</si>
  <si>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</si>
  <si>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</si>
  <si>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</si>
  <si>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</si>
  <si>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</si>
  <si>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</si>
  <si>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</si>
  <si>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</si>
  <si>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</si>
  <si>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</si>
  <si>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</si>
  <si>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</si>
  <si>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</si>
  <si>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</si>
  <si>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</si>
  <si>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</si>
  <si>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</si>
  <si>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</si>
  <si>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</si>
  <si>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</si>
  <si>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</si>
  <si>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</si>
  <si>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</si>
  <si>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</si>
  <si>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</si>
  <si>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</si>
  <si>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</si>
  <si>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</si>
  <si>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</si>
  <si>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</si>
  <si>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</si>
  <si>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</si>
  <si>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</si>
  <si>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</si>
  <si>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</si>
  <si>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</si>
  <si>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</si>
  <si>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</si>
  <si>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</si>
  <si>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</si>
  <si>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</si>
  <si>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</si>
  <si>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</si>
  <si>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</si>
  <si>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</si>
  <si>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</si>
  <si>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</si>
  <si>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</si>
  <si>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</si>
  <si>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</si>
  <si>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</si>
  <si>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</si>
  <si>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</si>
  <si>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</si>
  <si>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</si>
  <si>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</si>
  <si>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</si>
  <si>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</si>
  <si>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</si>
  <si>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</si>
  <si>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</si>
  <si>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</si>
  <si>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</si>
  <si>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</si>
  <si>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</si>
  <si>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</si>
  <si>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</si>
  <si>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</si>
  <si>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</si>
  <si>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</si>
  <si>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</si>
  <si>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</si>
  <si>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</si>
  <si>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</si>
  <si>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</si>
  <si>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</si>
  <si>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</si>
  <si>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</si>
  <si>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</si>
  <si>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</si>
  <si>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</si>
  <si>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</si>
  <si>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</si>
  <si>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</si>
  <si>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</si>
  <si>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</si>
  <si>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</si>
  <si>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</si>
  <si>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</si>
  <si>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</si>
  <si>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</si>
  <si>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</si>
  <si>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</si>
  <si>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</si>
  <si>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</si>
  <si>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</si>
  <si>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</si>
  <si>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</si>
  <si>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</si>
  <si>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</si>
  <si>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</si>
  <si>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</si>
  <si>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</si>
  <si>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</si>
  <si>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</si>
  <si>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</si>
  <si>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</si>
  <si>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</si>
  <si>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</si>
  <si>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</si>
  <si>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</si>
  <si>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</si>
  <si>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</si>
  <si>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</si>
  <si>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</si>
  <si>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</si>
  <si>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</si>
  <si>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</si>
  <si>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</si>
  <si>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</si>
  <si>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</si>
  <si>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</si>
  <si>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</si>
  <si>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</si>
  <si>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</si>
  <si>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</si>
  <si>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</si>
  <si>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</si>
  <si>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</si>
  <si>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</si>
  <si>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</si>
  <si>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</si>
  <si>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</si>
  <si>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</si>
  <si>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</si>
  <si>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</si>
  <si>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</si>
  <si>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</si>
  <si>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</si>
  <si>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</si>
  <si>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</si>
  <si>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</si>
  <si>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</si>
  <si>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</si>
  <si>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</si>
  <si>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</si>
  <si>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</si>
  <si>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</si>
  <si>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</si>
  <si>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</si>
  <si>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</si>
  <si>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</si>
  <si>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</si>
  <si>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</si>
  <si>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</si>
  <si>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</si>
  <si>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</si>
  <si>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</si>
  <si>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</si>
  <si>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</si>
  <si>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</si>
  <si>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</si>
  <si>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</si>
  <si>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</si>
  <si>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</si>
  <si>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</si>
  <si>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</si>
  <si>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</si>
  <si>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</si>
  <si>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</si>
  <si>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</si>
  <si>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</si>
  <si>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</si>
  <si>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</si>
  <si>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</si>
  <si>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</si>
  <si>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</si>
  <si>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</si>
  <si>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</si>
  <si>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</si>
  <si>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</si>
  <si>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</si>
  <si>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</si>
  <si>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</si>
  <si>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</si>
  <si>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</si>
  <si>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</si>
  <si>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</si>
  <si>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</si>
  <si>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</si>
  <si>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</si>
  <si>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</si>
  <si>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</si>
  <si>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</si>
  <si>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</si>
  <si>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</si>
  <si>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</si>
  <si>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</si>
  <si>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</si>
  <si>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</si>
  <si>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</si>
  <si>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</si>
  <si>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</si>
  <si>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</si>
  <si>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</si>
  <si>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</si>
  <si>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</si>
  <si>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</si>
  <si>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</si>
  <si>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</si>
  <si>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</si>
  <si>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</si>
  <si>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</si>
  <si>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</si>
  <si>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</si>
  <si>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</si>
  <si>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</si>
  <si>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</si>
  <si>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</si>
  <si>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</si>
  <si>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</si>
  <si>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</si>
  <si>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</si>
  <si>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</si>
  <si>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</si>
  <si>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</si>
  <si>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</si>
  <si>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</si>
  <si>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</si>
  <si>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</si>
  <si>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</si>
  <si>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</si>
  <si>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</si>
  <si>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</si>
  <si>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</si>
  <si>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</si>
  <si>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</si>
  <si>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</si>
  <si>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</si>
  <si>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</si>
  <si>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</si>
  <si>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</si>
  <si>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</si>
  <si>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</si>
  <si>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</si>
  <si>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</si>
  <si>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</si>
  <si>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</si>
  <si>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</si>
  <si>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</si>
  <si>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</si>
  <si>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</si>
  <si>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</si>
  <si>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</si>
  <si>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</si>
  <si>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</si>
  <si>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</si>
  <si>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</si>
  <si>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</si>
  <si>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</si>
  <si>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</si>
  <si>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</si>
  <si>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</si>
  <si>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</si>
  <si>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</si>
  <si>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</si>
  <si>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</si>
  <si>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</si>
  <si>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</si>
  <si>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</si>
  <si>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</si>
  <si>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</si>
  <si>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</si>
  <si>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</si>
  <si>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</si>
  <si>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</si>
  <si>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</si>
  <si>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</si>
  <si>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</si>
  <si>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</si>
  <si>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</si>
  <si>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</si>
  <si>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</si>
  <si>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</si>
  <si>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</si>
  <si>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</si>
  <si>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</si>
  <si>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</si>
  <si>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</si>
  <si>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</si>
  <si>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</si>
  <si>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</si>
  <si>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</si>
  <si>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</si>
  <si>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</si>
  <si>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</si>
  <si>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</si>
  <si>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</si>
  <si>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</si>
  <si>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</si>
  <si>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</si>
  <si>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</si>
  <si>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</si>
  <si>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</si>
  <si>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</si>
  <si>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</si>
  <si>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</si>
  <si>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</si>
  <si>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</si>
  <si>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</si>
  <si>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</si>
  <si>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</si>
  <si>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</si>
  <si>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</si>
  <si>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</si>
  <si>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</si>
  <si>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</si>
  <si>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</si>
  <si>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</si>
  <si>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</si>
  <si>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</si>
  <si>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</si>
  <si>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</si>
  <si>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</si>
  <si>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</si>
  <si>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</si>
  <si>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</si>
  <si>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</si>
  <si>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</si>
  <si>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</si>
  <si>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</si>
  <si>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</si>
  <si>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</si>
  <si>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</si>
  <si>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</si>
  <si>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</si>
  <si>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</si>
  <si>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</si>
  <si>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</si>
  <si>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</si>
  <si>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</si>
  <si>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</si>
  <si>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</si>
  <si>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</si>
  <si>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</si>
  <si>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</si>
  <si>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</si>
  <si>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</si>
  <si>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</si>
  <si>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</si>
  <si>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</si>
  <si>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</si>
  <si>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</si>
  <si>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</si>
  <si>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</si>
  <si>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</si>
  <si>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</si>
  <si>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</si>
  <si>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</si>
  <si>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</si>
  <si>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</si>
  <si>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</si>
  <si>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</si>
  <si>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</si>
  <si>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</si>
  <si>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</si>
  <si>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</si>
  <si>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</si>
  <si>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</si>
  <si>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</si>
  <si>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</si>
  <si>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</si>
  <si>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</si>
  <si>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</si>
  <si>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</si>
  <si>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</si>
  <si>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</si>
  <si>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</si>
  <si>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</si>
  <si>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</si>
  <si>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</si>
  <si>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</si>
  <si>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</si>
  <si>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</si>
  <si>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</si>
  <si>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</si>
  <si>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</si>
  <si>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</si>
  <si>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</si>
  <si>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</si>
  <si>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</si>
  <si>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</si>
  <si>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</si>
  <si>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</si>
  <si>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</si>
  <si>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</si>
  <si>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</si>
  <si>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</si>
  <si>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</si>
  <si>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</si>
  <si>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</si>
  <si>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</si>
  <si>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</si>
  <si>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</si>
  <si>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</si>
  <si>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</si>
  <si>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</si>
  <si>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</si>
  <si>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</si>
  <si>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</si>
  <si>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</si>
  <si>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</si>
  <si>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</si>
  <si>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</si>
  <si>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</si>
  <si>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</si>
  <si>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</si>
  <si>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</si>
  <si>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</si>
  <si>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</si>
  <si>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</si>
  <si>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</si>
  <si>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</si>
  <si>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</si>
  <si>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</si>
  <si>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</si>
  <si>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</si>
  <si>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</si>
  <si>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</si>
  <si>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</si>
  <si>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</si>
  <si>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</si>
  <si>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</si>
  <si>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</si>
  <si>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</si>
  <si>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</si>
  <si>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</si>
  <si>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</si>
  <si>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</si>
  <si>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</si>
  <si>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</si>
  <si>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</si>
  <si>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</si>
  <si>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</si>
  <si>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</si>
  <si>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</si>
  <si>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</si>
  <si>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</si>
  <si>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</si>
  <si>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</si>
  <si>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</si>
  <si>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</si>
  <si>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</si>
  <si>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</si>
  <si>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</si>
  <si>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</si>
  <si>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</si>
  <si>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</si>
  <si>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</si>
  <si>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</si>
  <si>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</si>
  <si>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</si>
  <si>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</si>
  <si>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</si>
  <si>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</si>
  <si>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</si>
  <si>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</si>
  <si>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</si>
  <si>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</si>
  <si>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</si>
  <si>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</si>
  <si>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</si>
  <si>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</si>
  <si>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</si>
  <si>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</si>
  <si>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</si>
  <si>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</si>
  <si>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</si>
  <si>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</si>
  <si>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</si>
  <si>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</si>
  <si>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</si>
  <si>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</si>
  <si>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</si>
  <si>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</si>
  <si>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</si>
  <si>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</si>
  <si>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</si>
  <si>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</si>
  <si>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</si>
  <si>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</si>
  <si>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</si>
  <si>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</si>
  <si>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</si>
  <si>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</si>
  <si>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</si>
  <si>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</si>
  <si>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2. ОЗПЖМКСБ ООД</t>
  </si>
  <si>
    <t>1. Строй Инвест 2002 ЕООД</t>
  </si>
  <si>
    <t>2. Римекс Ойл ЕООД</t>
  </si>
  <si>
    <t>3. Агро-Грам ЕООД</t>
  </si>
  <si>
    <t>4. Проагро ЕООД - София</t>
  </si>
  <si>
    <t>5. Агроплант ЕООД</t>
  </si>
  <si>
    <t>6. Агросорт ЕООД</t>
  </si>
  <si>
    <t>Феърплей Аграрен Фонд АД</t>
  </si>
  <si>
    <t>неконсолидиран</t>
  </si>
  <si>
    <t>1. ФеърПлей Пропъртис АДСИЦ</t>
  </si>
  <si>
    <t>7. Екоплант Продукт ЕООД</t>
  </si>
  <si>
    <t>8. Интер Агро Плант ЕООД</t>
  </si>
  <si>
    <t>9. Агро Развитие ЕООД</t>
  </si>
  <si>
    <t>10. Проагро Ленд ЕООД</t>
  </si>
  <si>
    <t>11. Интер Агро Ленд ЕООД</t>
  </si>
  <si>
    <t>12. Агро Мин Ленд</t>
  </si>
  <si>
    <t>01.01.2012-30.06.2012</t>
  </si>
  <si>
    <t>Дата на съставяне: 19.07.2012</t>
  </si>
  <si>
    <t>Дата на съставяне:  19.07.2012</t>
  </si>
  <si>
    <t>Дата  на съставяне: 19.07.2012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</si>
</sst>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SheetLayoutView="100" zoomScalePageLayoutView="0" workbookViewId="0" topLeftCell="A67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872</v>
      </c>
      <c r="F3" s="217" t="s">
        <v>2</v>
      </c>
      <c r="G3" s="172"/>
      <c r="H3" s="461">
        <v>175127945</v>
      </c>
    </row>
    <row r="4" spans="1:8" ht="15">
      <c r="A4" s="576" t="s">
        <v>3</v>
      </c>
      <c r="B4" s="582"/>
      <c r="C4" s="582"/>
      <c r="D4" s="582"/>
      <c r="E4" s="504" t="s">
        <v>873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114</v>
      </c>
      <c r="D11" s="151">
        <v>114</v>
      </c>
      <c r="E11" s="237" t="s">
        <v>22</v>
      </c>
      <c r="F11" s="242" t="s">
        <v>23</v>
      </c>
      <c r="G11" s="152">
        <v>26951</v>
      </c>
      <c r="H11" s="152">
        <v>26951</v>
      </c>
    </row>
    <row r="12" spans="1:8" ht="15">
      <c r="A12" s="235" t="s">
        <v>24</v>
      </c>
      <c r="B12" s="241" t="s">
        <v>25</v>
      </c>
      <c r="C12" s="151">
        <v>270</v>
      </c>
      <c r="D12" s="151">
        <v>248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26951</v>
      </c>
      <c r="H17" s="154">
        <f>H11+H14+H15+H16</f>
        <v>26951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387</v>
      </c>
      <c r="D19" s="155">
        <f>SUM(D11:D18)</f>
        <v>366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19528</v>
      </c>
      <c r="D20" s="151">
        <v>19323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3343</v>
      </c>
      <c r="H21" s="156">
        <f>SUM(H22:H24)</f>
        <v>2137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3343</v>
      </c>
      <c r="H22" s="152">
        <v>2137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3343</v>
      </c>
      <c r="H25" s="154">
        <f>H19+H20+H21</f>
        <v>2137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1206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-418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-418</v>
      </c>
      <c r="H33" s="154">
        <f>H27+H31+H32</f>
        <v>1206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15596</v>
      </c>
      <c r="D34" s="155">
        <f>SUM(D35:D38)</f>
        <v>15591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14955</v>
      </c>
      <c r="D35" s="151">
        <v>14950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29876</v>
      </c>
      <c r="H36" s="154">
        <f>H25+H17+H33</f>
        <v>30294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641</v>
      </c>
      <c r="D38" s="151">
        <v>641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5637</v>
      </c>
      <c r="H43" s="152">
        <v>4685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15596</v>
      </c>
      <c r="D45" s="155">
        <f>D34+D39+D44</f>
        <v>15591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2163</v>
      </c>
      <c r="D47" s="151">
        <v>1716</v>
      </c>
      <c r="E47" s="251" t="s">
        <v>145</v>
      </c>
      <c r="F47" s="242" t="s">
        <v>146</v>
      </c>
      <c r="G47" s="152">
        <v>5867</v>
      </c>
      <c r="H47" s="152">
        <v>5867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11504</v>
      </c>
      <c r="H49" s="154">
        <f>SUM(H43:H48)</f>
        <v>10552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3791</v>
      </c>
      <c r="D50" s="151">
        <v>3791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5954</v>
      </c>
      <c r="D51" s="155">
        <f>SUM(D47:D50)</f>
        <v>5507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41465</v>
      </c>
      <c r="D55" s="155">
        <f>D19+D20+D21+D27+D32+D45+D51+D53+D54</f>
        <v>40787</v>
      </c>
      <c r="E55" s="237" t="s">
        <v>172</v>
      </c>
      <c r="F55" s="261" t="s">
        <v>173</v>
      </c>
      <c r="G55" s="154">
        <f>G49+G51+G52+G53+G54</f>
        <v>11504</v>
      </c>
      <c r="H55" s="154">
        <f>H49+H51+H52+H53+H54</f>
        <v>10552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244</v>
      </c>
      <c r="H61" s="154">
        <f>SUM(H62:H68)</f>
        <v>217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217</v>
      </c>
      <c r="H64" s="152">
        <v>178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</v>
      </c>
      <c r="H66" s="152">
        <v>20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</v>
      </c>
      <c r="H67" s="152">
        <v>6</v>
      </c>
    </row>
    <row r="68" spans="1:8" ht="15">
      <c r="A68" s="235" t="s">
        <v>211</v>
      </c>
      <c r="B68" s="241" t="s">
        <v>212</v>
      </c>
      <c r="C68" s="151">
        <v>96</v>
      </c>
      <c r="D68" s="151">
        <v>109</v>
      </c>
      <c r="E68" s="237" t="s">
        <v>213</v>
      </c>
      <c r="F68" s="242" t="s">
        <v>214</v>
      </c>
      <c r="G68" s="152">
        <v>2</v>
      </c>
      <c r="H68" s="152">
        <v>13</v>
      </c>
    </row>
    <row r="69" spans="1:8" ht="15">
      <c r="A69" s="235" t="s">
        <v>215</v>
      </c>
      <c r="B69" s="241" t="s">
        <v>216</v>
      </c>
      <c r="C69" s="151">
        <v>18</v>
      </c>
      <c r="D69" s="151">
        <v>13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244</v>
      </c>
      <c r="H71" s="161">
        <f>H59+H60+H61+H69+H70</f>
        <v>217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</v>
      </c>
      <c r="D74" s="151">
        <v>109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124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244</v>
      </c>
      <c r="H79" s="162">
        <f>H71+H74+H75+H76</f>
        <v>217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159</v>
      </c>
      <c r="D93" s="155">
        <f>D64+D75+D84+D91+D92</f>
        <v>276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41624</v>
      </c>
      <c r="D94" s="164">
        <f>D93+D55</f>
        <v>41063</v>
      </c>
      <c r="E94" s="449" t="s">
        <v>270</v>
      </c>
      <c r="F94" s="289" t="s">
        <v>271</v>
      </c>
      <c r="G94" s="165">
        <f>G36+G39+G55+G79</f>
        <v>41624</v>
      </c>
      <c r="H94" s="165">
        <f>H36+H39+H55+H79</f>
        <v>41063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882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G28" sqref="G28:H2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Феърплей Аграрен Фонд АД</v>
      </c>
      <c r="C2" s="585"/>
      <c r="D2" s="585"/>
      <c r="E2" s="585"/>
      <c r="F2" s="587" t="s">
        <v>2</v>
      </c>
      <c r="G2" s="587"/>
      <c r="H2" s="526">
        <f>'справка №1-БАЛАНС'!H3</f>
        <v>175127945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01.01.2012-30.06.2012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</v>
      </c>
      <c r="D9" s="46">
        <v>13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78</v>
      </c>
      <c r="D10" s="46">
        <v>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>
        <v>6</v>
      </c>
      <c r="E11" s="300" t="s">
        <v>293</v>
      </c>
      <c r="F11" s="549" t="s">
        <v>294</v>
      </c>
      <c r="G11" s="550">
        <v>41</v>
      </c>
      <c r="H11" s="550">
        <v>932</v>
      </c>
    </row>
    <row r="12" spans="1:8" ht="12">
      <c r="A12" s="298" t="s">
        <v>295</v>
      </c>
      <c r="B12" s="299" t="s">
        <v>296</v>
      </c>
      <c r="C12" s="46">
        <v>140</v>
      </c>
      <c r="D12" s="46">
        <v>156</v>
      </c>
      <c r="E12" s="300" t="s">
        <v>78</v>
      </c>
      <c r="F12" s="549" t="s">
        <v>297</v>
      </c>
      <c r="G12" s="550">
        <v>28</v>
      </c>
      <c r="H12" s="550">
        <v>1315</v>
      </c>
    </row>
    <row r="13" spans="1:18" ht="12">
      <c r="A13" s="298" t="s">
        <v>298</v>
      </c>
      <c r="B13" s="299" t="s">
        <v>299</v>
      </c>
      <c r="C13" s="46">
        <v>21</v>
      </c>
      <c r="D13" s="46">
        <v>22</v>
      </c>
      <c r="E13" s="301" t="s">
        <v>51</v>
      </c>
      <c r="F13" s="551" t="s">
        <v>300</v>
      </c>
      <c r="G13" s="548">
        <f>SUM(G9:G12)</f>
        <v>69</v>
      </c>
      <c r="H13" s="548">
        <f>SUM(H9:H12)</f>
        <v>2247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35</v>
      </c>
      <c r="D14" s="46">
        <v>1770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</v>
      </c>
      <c r="D16" s="47">
        <v>23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294</v>
      </c>
      <c r="D19" s="49">
        <f>SUM(D9:D15)+D16</f>
        <v>2068</v>
      </c>
      <c r="E19" s="304" t="s">
        <v>317</v>
      </c>
      <c r="F19" s="552" t="s">
        <v>318</v>
      </c>
      <c r="G19" s="550">
        <v>64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34</v>
      </c>
      <c r="H20" s="550">
        <v>27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290</v>
      </c>
      <c r="D22" s="46">
        <v>335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27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98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291</v>
      </c>
      <c r="D26" s="49">
        <f>SUM(D22:D25)</f>
        <v>364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585</v>
      </c>
      <c r="D28" s="50">
        <f>D26+D19</f>
        <v>2432</v>
      </c>
      <c r="E28" s="127" t="s">
        <v>339</v>
      </c>
      <c r="F28" s="554" t="s">
        <v>340</v>
      </c>
      <c r="G28" s="548">
        <f>G13+G15+G24</f>
        <v>167</v>
      </c>
      <c r="H28" s="548">
        <f>H13+H15+H24</f>
        <v>2289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418</v>
      </c>
      <c r="H30" s="53">
        <f>IF((D28-H28)&gt;0,D28-H28,0)</f>
        <v>143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585</v>
      </c>
      <c r="D33" s="49">
        <f>D28-D31+D32</f>
        <v>2432</v>
      </c>
      <c r="E33" s="127" t="s">
        <v>353</v>
      </c>
      <c r="F33" s="554" t="s">
        <v>354</v>
      </c>
      <c r="G33" s="53">
        <f>G32-G31+G28</f>
        <v>167</v>
      </c>
      <c r="H33" s="53">
        <f>H32-H31+H28</f>
        <v>2289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418</v>
      </c>
      <c r="H34" s="548">
        <f>IF((D33-H33)&gt;0,D33-H33,0)</f>
        <v>143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418</v>
      </c>
      <c r="H39" s="559">
        <f>IF(H34&gt;0,IF(D35+H34&lt;0,0,D35+H34),IF(D34-D35&lt;0,D35-D34,0))</f>
        <v>143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418</v>
      </c>
      <c r="H41" s="52">
        <f>IF(D39=0,IF(H39-H40&gt;0,H39-H40+D40,0),IF(D39-D40&lt;0,D40-D39+H40,0))</f>
        <v>143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585</v>
      </c>
      <c r="D42" s="53">
        <f>D33+D35+D39</f>
        <v>2432</v>
      </c>
      <c r="E42" s="128" t="s">
        <v>380</v>
      </c>
      <c r="F42" s="129" t="s">
        <v>381</v>
      </c>
      <c r="G42" s="53">
        <f>G39+G33</f>
        <v>585</v>
      </c>
      <c r="H42" s="53">
        <f>H39+H33</f>
        <v>2432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41109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1811023622047245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Феърплей Аграрен Фонд АД</v>
      </c>
      <c r="C4" s="541" t="s">
        <v>2</v>
      </c>
      <c r="D4" s="541">
        <f>'справка №1-БАЛАНС'!H3</f>
        <v>175127945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01.01.2012-30.06.2012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93</v>
      </c>
      <c r="D10" s="54">
        <v>123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-150</v>
      </c>
      <c r="D11" s="54">
        <v>-428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-164</v>
      </c>
      <c r="D13" s="54">
        <v>-182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</v>
      </c>
      <c r="D14" s="54">
        <v>-15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-237</v>
      </c>
      <c r="D20" s="55">
        <f>SUM(D10:D19)</f>
        <v>-525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-226</v>
      </c>
      <c r="D22" s="54">
        <v>-28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1315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-639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82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134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-92</v>
      </c>
      <c r="D32" s="55">
        <f>SUM(D22:D31)</f>
        <v>730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5155</v>
      </c>
      <c r="D36" s="54">
        <v>4741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-4649</v>
      </c>
      <c r="D37" s="54">
        <v>-4667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-188</v>
      </c>
      <c r="D39" s="54">
        <v>-216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317</v>
      </c>
      <c r="D42" s="55">
        <f>SUM(D34:D41)</f>
        <v>-143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-12</v>
      </c>
      <c r="D43" s="55">
        <f>D42+D32+D20</f>
        <v>62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43</v>
      </c>
      <c r="D44" s="132">
        <v>79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</v>
      </c>
      <c r="D45" s="55">
        <f>D44+D43</f>
        <v>141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31</v>
      </c>
      <c r="D46" s="56">
        <v>141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34" sqref="J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Феърплей Аграрен Фонд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175127945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01.01.2012-30.06.2012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26951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2137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1206</v>
      </c>
      <c r="J11" s="58">
        <f>'справка №1-БАЛАНС'!H29+'справка №1-БАЛАНС'!H32</f>
        <v>0</v>
      </c>
      <c r="K11" s="60"/>
      <c r="L11" s="344">
        <f>SUM(C11:K11)</f>
        <v>30294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26951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2137</v>
      </c>
      <c r="G15" s="61">
        <f t="shared" si="2"/>
        <v>0</v>
      </c>
      <c r="H15" s="61">
        <f t="shared" si="2"/>
        <v>0</v>
      </c>
      <c r="I15" s="61">
        <f t="shared" si="2"/>
        <v>1206</v>
      </c>
      <c r="J15" s="61">
        <f t="shared" si="2"/>
        <v>0</v>
      </c>
      <c r="K15" s="61">
        <f t="shared" si="2"/>
        <v>0</v>
      </c>
      <c r="L15" s="344">
        <f t="shared" si="1"/>
        <v>30294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-418</v>
      </c>
      <c r="K16" s="60"/>
      <c r="L16" s="344">
        <f t="shared" si="1"/>
        <v>-418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1206</v>
      </c>
      <c r="G17" s="62">
        <f t="shared" si="3"/>
        <v>0</v>
      </c>
      <c r="H17" s="62">
        <f t="shared" si="3"/>
        <v>0</v>
      </c>
      <c r="I17" s="62">
        <f t="shared" si="3"/>
        <v>-1206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1206</v>
      </c>
      <c r="G19" s="60"/>
      <c r="H19" s="60"/>
      <c r="I19" s="60">
        <v>-1206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26951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3343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-418</v>
      </c>
      <c r="K29" s="59">
        <f t="shared" si="6"/>
        <v>0</v>
      </c>
      <c r="L29" s="344">
        <f t="shared" si="1"/>
        <v>29876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26951</v>
      </c>
      <c r="D32" s="59">
        <f t="shared" si="7"/>
        <v>0</v>
      </c>
      <c r="E32" s="59">
        <f t="shared" si="7"/>
        <v>0</v>
      </c>
      <c r="F32" s="59">
        <f t="shared" si="7"/>
        <v>3343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-418</v>
      </c>
      <c r="K32" s="59">
        <f t="shared" si="7"/>
        <v>0</v>
      </c>
      <c r="L32" s="344">
        <f t="shared" si="1"/>
        <v>29876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R18" sqref="R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Феърплей Аграрен Фонд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175127945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01.01.2012-30.06.2012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114</v>
      </c>
      <c r="E9" s="189"/>
      <c r="F9" s="189"/>
      <c r="G9" s="74">
        <f>D9+E9-F9</f>
        <v>114</v>
      </c>
      <c r="H9" s="65"/>
      <c r="I9" s="65"/>
      <c r="J9" s="74">
        <f>G9+H9-I9</f>
        <v>114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303</v>
      </c>
      <c r="E10" s="189">
        <v>28</v>
      </c>
      <c r="F10" s="189"/>
      <c r="G10" s="74">
        <f aca="true" t="shared" si="2" ref="G10:G39">D10+E10-F10</f>
        <v>331</v>
      </c>
      <c r="H10" s="65"/>
      <c r="I10" s="65"/>
      <c r="J10" s="74">
        <f aca="true" t="shared" si="3" ref="J10:J39">G10+H10-I10</f>
        <v>331</v>
      </c>
      <c r="K10" s="65">
        <v>55</v>
      </c>
      <c r="L10" s="65">
        <v>6</v>
      </c>
      <c r="M10" s="65"/>
      <c r="N10" s="74">
        <f aca="true" t="shared" si="4" ref="N10:N39">K10+L10-M10</f>
        <v>61</v>
      </c>
      <c r="O10" s="65"/>
      <c r="P10" s="65"/>
      <c r="Q10" s="74">
        <f t="shared" si="0"/>
        <v>61</v>
      </c>
      <c r="R10" s="74">
        <f t="shared" si="1"/>
        <v>270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</v>
      </c>
      <c r="E13" s="189"/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21</v>
      </c>
      <c r="E16" s="189"/>
      <c r="F16" s="189"/>
      <c r="G16" s="74">
        <f t="shared" si="2"/>
        <v>21</v>
      </c>
      <c r="H16" s="65"/>
      <c r="I16" s="65"/>
      <c r="J16" s="74">
        <f t="shared" si="3"/>
        <v>21</v>
      </c>
      <c r="K16" s="65">
        <v>18</v>
      </c>
      <c r="L16" s="65">
        <v>1</v>
      </c>
      <c r="M16" s="65"/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439</v>
      </c>
      <c r="E17" s="194">
        <f>SUM(E9:E16)</f>
        <v>28</v>
      </c>
      <c r="F17" s="194">
        <f>SUM(F9:F16)</f>
        <v>0</v>
      </c>
      <c r="G17" s="74">
        <f t="shared" si="2"/>
        <v>467</v>
      </c>
      <c r="H17" s="75">
        <f>SUM(H9:H16)</f>
        <v>0</v>
      </c>
      <c r="I17" s="75">
        <f>SUM(I9:I16)</f>
        <v>0</v>
      </c>
      <c r="J17" s="74">
        <f t="shared" si="3"/>
        <v>467</v>
      </c>
      <c r="K17" s="75">
        <f>SUM(K9:K16)</f>
        <v>73</v>
      </c>
      <c r="L17" s="75">
        <f>SUM(L9:L16)</f>
        <v>7</v>
      </c>
      <c r="M17" s="75">
        <f>SUM(M9:M16)</f>
        <v>0</v>
      </c>
      <c r="N17" s="74">
        <f t="shared" si="4"/>
        <v>80</v>
      </c>
      <c r="O17" s="75">
        <f>SUM(O9:O16)</f>
        <v>0</v>
      </c>
      <c r="P17" s="75">
        <f>SUM(P9:P16)</f>
        <v>0</v>
      </c>
      <c r="Q17" s="74">
        <f t="shared" si="5"/>
        <v>80</v>
      </c>
      <c r="R17" s="74">
        <f t="shared" si="6"/>
        <v>387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19323</v>
      </c>
      <c r="E18" s="187">
        <v>240</v>
      </c>
      <c r="F18" s="187">
        <v>35</v>
      </c>
      <c r="G18" s="74">
        <f t="shared" si="2"/>
        <v>19528</v>
      </c>
      <c r="H18" s="63"/>
      <c r="I18" s="63"/>
      <c r="J18" s="74">
        <f t="shared" si="3"/>
        <v>19528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19528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15591</v>
      </c>
      <c r="E27" s="192">
        <f aca="true" t="shared" si="8" ref="E27:P27">SUM(E28:E31)</f>
        <v>5</v>
      </c>
      <c r="F27" s="192">
        <f t="shared" si="8"/>
        <v>0</v>
      </c>
      <c r="G27" s="71">
        <f t="shared" si="2"/>
        <v>15596</v>
      </c>
      <c r="H27" s="70">
        <f t="shared" si="8"/>
        <v>0</v>
      </c>
      <c r="I27" s="70">
        <f t="shared" si="8"/>
        <v>0</v>
      </c>
      <c r="J27" s="71">
        <f t="shared" si="3"/>
        <v>15596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15596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14950</v>
      </c>
      <c r="E28" s="189">
        <v>5</v>
      </c>
      <c r="F28" s="189"/>
      <c r="G28" s="74">
        <f t="shared" si="2"/>
        <v>14955</v>
      </c>
      <c r="H28" s="65"/>
      <c r="I28" s="65"/>
      <c r="J28" s="74">
        <f t="shared" si="3"/>
        <v>14955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14955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641</v>
      </c>
      <c r="E31" s="189"/>
      <c r="F31" s="189"/>
      <c r="G31" s="74">
        <f t="shared" si="2"/>
        <v>641</v>
      </c>
      <c r="H31" s="72"/>
      <c r="I31" s="72"/>
      <c r="J31" s="74">
        <f t="shared" si="3"/>
        <v>641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641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15591</v>
      </c>
      <c r="E38" s="194">
        <f aca="true" t="shared" si="12" ref="E38:P38">E27+E32+E37</f>
        <v>5</v>
      </c>
      <c r="F38" s="194">
        <f t="shared" si="12"/>
        <v>0</v>
      </c>
      <c r="G38" s="74">
        <f t="shared" si="2"/>
        <v>15596</v>
      </c>
      <c r="H38" s="75">
        <f t="shared" si="12"/>
        <v>0</v>
      </c>
      <c r="I38" s="75">
        <f t="shared" si="12"/>
        <v>0</v>
      </c>
      <c r="J38" s="74">
        <f t="shared" si="3"/>
        <v>15596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15596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35354</v>
      </c>
      <c r="E40" s="438">
        <f>E17+E18+E19+E25+E38+E39</f>
        <v>273</v>
      </c>
      <c r="F40" s="438">
        <f aca="true" t="shared" si="13" ref="F40:R40">F17+F18+F19+F25+F38+F39</f>
        <v>35</v>
      </c>
      <c r="G40" s="438">
        <f t="shared" si="13"/>
        <v>35592</v>
      </c>
      <c r="H40" s="438">
        <f t="shared" si="13"/>
        <v>0</v>
      </c>
      <c r="I40" s="438">
        <f t="shared" si="13"/>
        <v>0</v>
      </c>
      <c r="J40" s="438">
        <f t="shared" si="13"/>
        <v>35592</v>
      </c>
      <c r="K40" s="438">
        <f t="shared" si="13"/>
        <v>74</v>
      </c>
      <c r="L40" s="438">
        <f t="shared" si="13"/>
        <v>7</v>
      </c>
      <c r="M40" s="438">
        <f t="shared" si="13"/>
        <v>0</v>
      </c>
      <c r="N40" s="438">
        <f t="shared" si="13"/>
        <v>81</v>
      </c>
      <c r="O40" s="438">
        <f t="shared" si="13"/>
        <v>0</v>
      </c>
      <c r="P40" s="438">
        <f t="shared" si="13"/>
        <v>0</v>
      </c>
      <c r="Q40" s="438">
        <f t="shared" si="13"/>
        <v>81</v>
      </c>
      <c r="R40" s="438">
        <f t="shared" si="13"/>
        <v>35511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Феърплей Аграрен Фонд АД</v>
      </c>
      <c r="C3" s="620"/>
      <c r="D3" s="526" t="s">
        <v>2</v>
      </c>
      <c r="E3" s="107">
        <f>'справка №1-БАЛАНС'!H3</f>
        <v>175127945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01.01.2012-30.06.2012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5954</v>
      </c>
      <c r="D11" s="119">
        <f>SUM(D12:D14)</f>
        <v>0</v>
      </c>
      <c r="E11" s="120">
        <f>SUM(E12:E14)</f>
        <v>5954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2163</v>
      </c>
      <c r="D12" s="108"/>
      <c r="E12" s="120">
        <f aca="true" t="shared" si="0" ref="E12:E42">C12-D12</f>
        <v>2163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3791</v>
      </c>
      <c r="D14" s="108"/>
      <c r="E14" s="120">
        <f t="shared" si="0"/>
        <v>3791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5954</v>
      </c>
      <c r="D19" s="104">
        <f>D11+D15+D16</f>
        <v>0</v>
      </c>
      <c r="E19" s="118">
        <f>E11+E15+E16</f>
        <v>5954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96</v>
      </c>
      <c r="D28" s="108">
        <v>96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18</v>
      </c>
      <c r="D29" s="108">
        <v>18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</v>
      </c>
      <c r="D38" s="105">
        <f>SUM(D39:D42)</f>
        <v>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</v>
      </c>
      <c r="D42" s="108">
        <v>10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124</v>
      </c>
      <c r="D43" s="104">
        <f>D24+D28+D29+D31+D30+D32+D33+D38</f>
        <v>124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6078</v>
      </c>
      <c r="D44" s="103">
        <f>D43+D21+D19+D9</f>
        <v>124</v>
      </c>
      <c r="E44" s="118">
        <f>E43+E21+E19+E9</f>
        <v>5954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5637</v>
      </c>
      <c r="D52" s="103">
        <f>SUM(D53:D55)</f>
        <v>0</v>
      </c>
      <c r="E52" s="119">
        <f>C52-D52</f>
        <v>5637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5637</v>
      </c>
      <c r="D53" s="108"/>
      <c r="E53" s="119">
        <f>C53-D53</f>
        <v>5637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5867</v>
      </c>
      <c r="D63" s="108"/>
      <c r="E63" s="119">
        <f t="shared" si="1"/>
        <v>5867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11504</v>
      </c>
      <c r="D66" s="103">
        <f>D52+D56+D61+D62+D63+D64</f>
        <v>0</v>
      </c>
      <c r="E66" s="119">
        <f t="shared" si="1"/>
        <v>11504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244</v>
      </c>
      <c r="D85" s="104">
        <f>SUM(D86:D90)+D94</f>
        <v>244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217</v>
      </c>
      <c r="D87" s="108">
        <v>217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19</v>
      </c>
      <c r="D89" s="108">
        <v>19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244</v>
      </c>
      <c r="D96" s="104">
        <f>D85+D80+D75+D71+D95</f>
        <v>244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11748</v>
      </c>
      <c r="D97" s="104">
        <f>D96+D68+D66</f>
        <v>244</v>
      </c>
      <c r="E97" s="104">
        <f>E96+E68+E66</f>
        <v>11504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03937007874015748" top="0.5118110236220472" bottom="0.3937007874015748" header="0.31496062992125984" footer="0.2755905511811024"/>
  <pageSetup horizontalDpi="300" verticalDpi="300" orientation="portrait" paperSize="9" scale="8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Феърплей Аграрен Фонд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175127945</v>
      </c>
    </row>
    <row r="5" spans="1:9" ht="15">
      <c r="A5" s="501" t="s">
        <v>5</v>
      </c>
      <c r="B5" s="622" t="str">
        <f>'справка №1-БАЛАНС'!E5</f>
        <v>01.01.2012-30.06.2012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710000</v>
      </c>
      <c r="D12" s="98"/>
      <c r="E12" s="98"/>
      <c r="F12" s="98">
        <v>639</v>
      </c>
      <c r="G12" s="98"/>
      <c r="H12" s="98"/>
      <c r="I12" s="434">
        <f>F12+G12-H12</f>
        <v>639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710000</v>
      </c>
      <c r="D17" s="85">
        <f t="shared" si="1"/>
        <v>0</v>
      </c>
      <c r="E17" s="85">
        <f t="shared" si="1"/>
        <v>0</v>
      </c>
      <c r="F17" s="85">
        <f t="shared" si="1"/>
        <v>639</v>
      </c>
      <c r="G17" s="85">
        <f t="shared" si="1"/>
        <v>0</v>
      </c>
      <c r="H17" s="85">
        <f t="shared" si="1"/>
        <v>0</v>
      </c>
      <c r="I17" s="434">
        <f t="shared" si="0"/>
        <v>639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D66" sqref="D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Феърплей Аграрен Фонд АД</v>
      </c>
      <c r="C5" s="628"/>
      <c r="D5" s="628"/>
      <c r="E5" s="570" t="s">
        <v>2</v>
      </c>
      <c r="F5" s="451">
        <f>'справка №1-БАЛАНС'!H3</f>
        <v>175127945</v>
      </c>
    </row>
    <row r="6" spans="1:13" ht="15" customHeight="1">
      <c r="A6" s="27" t="s">
        <v>823</v>
      </c>
      <c r="B6" s="629" t="str">
        <f>'справка №1-БАЛАНС'!E5</f>
        <v>01.01.2012-30.06.2012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1800</v>
      </c>
      <c r="D12" s="441">
        <v>100</v>
      </c>
      <c r="E12" s="441"/>
      <c r="F12" s="443">
        <v>0</v>
      </c>
    </row>
    <row r="13" spans="1:6" ht="12.75">
      <c r="A13" s="36" t="s">
        <v>867</v>
      </c>
      <c r="B13" s="37"/>
      <c r="C13" s="441">
        <v>850</v>
      </c>
      <c r="D13" s="441">
        <v>100</v>
      </c>
      <c r="E13" s="441"/>
      <c r="F13" s="443">
        <v>0</v>
      </c>
    </row>
    <row r="14" spans="1:6" ht="12.75">
      <c r="A14" s="36" t="s">
        <v>868</v>
      </c>
      <c r="B14" s="37"/>
      <c r="C14" s="441">
        <v>5083</v>
      </c>
      <c r="D14" s="441">
        <v>100</v>
      </c>
      <c r="E14" s="441"/>
      <c r="F14" s="443">
        <v>0</v>
      </c>
    </row>
    <row r="15" spans="1:6" ht="12.75">
      <c r="A15" s="36" t="s">
        <v>869</v>
      </c>
      <c r="B15" s="37"/>
      <c r="C15" s="441">
        <v>885</v>
      </c>
      <c r="D15" s="441">
        <v>100</v>
      </c>
      <c r="E15" s="441"/>
      <c r="F15" s="443">
        <v>0</v>
      </c>
    </row>
    <row r="16" spans="1:6" ht="12.75">
      <c r="A16" s="36" t="s">
        <v>870</v>
      </c>
      <c r="B16" s="37"/>
      <c r="C16" s="441">
        <v>3789</v>
      </c>
      <c r="D16" s="441">
        <v>100</v>
      </c>
      <c r="E16" s="441"/>
      <c r="F16" s="443">
        <v>0</v>
      </c>
    </row>
    <row r="17" spans="1:6" ht="12.75">
      <c r="A17" s="36" t="s">
        <v>871</v>
      </c>
      <c r="B17" s="37"/>
      <c r="C17" s="441">
        <v>2538</v>
      </c>
      <c r="D17" s="441">
        <v>100</v>
      </c>
      <c r="E17" s="441"/>
      <c r="F17" s="443">
        <v>0</v>
      </c>
    </row>
    <row r="18" spans="1:6" ht="12.75">
      <c r="A18" s="36" t="s">
        <v>875</v>
      </c>
      <c r="B18" s="37"/>
      <c r="C18" s="441">
        <v>5</v>
      </c>
      <c r="D18" s="441">
        <v>100</v>
      </c>
      <c r="E18" s="441"/>
      <c r="F18" s="443">
        <v>0</v>
      </c>
    </row>
    <row r="19" spans="1:6" ht="12.75">
      <c r="A19" s="36" t="s">
        <v>876</v>
      </c>
      <c r="B19" s="37"/>
      <c r="C19" s="441">
        <v>1</v>
      </c>
      <c r="D19" s="441">
        <v>100</v>
      </c>
      <c r="E19" s="441"/>
      <c r="F19" s="443">
        <f aca="true" t="shared" si="0" ref="F19:F25">C19-E19</f>
        <v>1</v>
      </c>
    </row>
    <row r="20" spans="1:6" ht="12.75">
      <c r="A20" s="36" t="s">
        <v>877</v>
      </c>
      <c r="B20" s="37"/>
      <c r="C20" s="441">
        <v>1</v>
      </c>
      <c r="D20" s="441">
        <v>100</v>
      </c>
      <c r="E20" s="441"/>
      <c r="F20" s="443">
        <f t="shared" si="0"/>
        <v>1</v>
      </c>
    </row>
    <row r="21" spans="1:6" ht="12.75">
      <c r="A21" s="36" t="s">
        <v>878</v>
      </c>
      <c r="B21" s="37"/>
      <c r="C21" s="441">
        <v>1</v>
      </c>
      <c r="D21" s="441">
        <v>100</v>
      </c>
      <c r="E21" s="441"/>
      <c r="F21" s="443">
        <f t="shared" si="0"/>
        <v>1</v>
      </c>
    </row>
    <row r="22" spans="1:6" ht="12.75">
      <c r="A22" s="36" t="s">
        <v>879</v>
      </c>
      <c r="B22" s="37"/>
      <c r="C22" s="441">
        <v>1</v>
      </c>
      <c r="D22" s="441">
        <v>100</v>
      </c>
      <c r="E22" s="441"/>
      <c r="F22" s="443">
        <f t="shared" si="0"/>
        <v>1</v>
      </c>
    </row>
    <row r="23" spans="1:6" ht="12.75">
      <c r="A23" s="36" t="s">
        <v>880</v>
      </c>
      <c r="B23" s="37"/>
      <c r="C23" s="441">
        <v>1</v>
      </c>
      <c r="D23" s="441">
        <v>100</v>
      </c>
      <c r="E23" s="441"/>
      <c r="F23" s="443">
        <f t="shared" si="0"/>
        <v>1</v>
      </c>
    </row>
    <row r="24" spans="1:6" ht="12" customHeight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565</v>
      </c>
      <c r="B26" s="39" t="s">
        <v>833</v>
      </c>
      <c r="C26" s="429">
        <f>SUM(C12:C25)</f>
        <v>14955</v>
      </c>
      <c r="D26" s="429"/>
      <c r="E26" s="429">
        <f>SUM(E12:E25)</f>
        <v>0</v>
      </c>
      <c r="F26" s="442">
        <f>SUM(F12:F25)</f>
        <v>5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834</v>
      </c>
      <c r="B27" s="40"/>
      <c r="C27" s="429"/>
      <c r="D27" s="429"/>
      <c r="E27" s="429"/>
      <c r="F27" s="442"/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550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553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582</v>
      </c>
      <c r="B43" s="39" t="s">
        <v>835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836</v>
      </c>
      <c r="B44" s="40"/>
      <c r="C44" s="429"/>
      <c r="D44" s="429"/>
      <c r="E44" s="429"/>
      <c r="F44" s="442"/>
    </row>
    <row r="45" spans="1:6" ht="12.75">
      <c r="A45" s="36" t="s">
        <v>544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550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553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601</v>
      </c>
      <c r="B60" s="39" t="s">
        <v>837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838</v>
      </c>
      <c r="B61" s="40"/>
      <c r="C61" s="429"/>
      <c r="D61" s="429"/>
      <c r="E61" s="429"/>
      <c r="F61" s="442"/>
    </row>
    <row r="62" spans="1:6" ht="12.75">
      <c r="A62" s="36" t="s">
        <v>874</v>
      </c>
      <c r="B62" s="40"/>
      <c r="C62" s="441">
        <v>639</v>
      </c>
      <c r="D62" s="441">
        <v>1.27</v>
      </c>
      <c r="E62" s="441"/>
      <c r="F62" s="443">
        <v>0</v>
      </c>
    </row>
    <row r="63" spans="1:6" ht="12.75">
      <c r="A63" s="36" t="s">
        <v>865</v>
      </c>
      <c r="B63" s="40"/>
      <c r="C63" s="441">
        <v>2</v>
      </c>
      <c r="D63" s="441">
        <v>16.55</v>
      </c>
      <c r="E63" s="441"/>
      <c r="F63" s="443">
        <v>0</v>
      </c>
    </row>
    <row r="64" spans="1:6" ht="12.75">
      <c r="A64" s="36" t="s">
        <v>550</v>
      </c>
      <c r="B64" s="40"/>
      <c r="C64" s="441"/>
      <c r="D64" s="441"/>
      <c r="E64" s="441"/>
      <c r="F64" s="443">
        <f aca="true" t="shared" si="3" ref="F64:F76">C64-E64</f>
        <v>0</v>
      </c>
    </row>
    <row r="65" spans="1:6" ht="12.75">
      <c r="A65" s="36" t="s">
        <v>553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839</v>
      </c>
      <c r="B77" s="39" t="s">
        <v>840</v>
      </c>
      <c r="C77" s="429">
        <f>SUM(C62:C76)</f>
        <v>641</v>
      </c>
      <c r="D77" s="429"/>
      <c r="E77" s="429">
        <f>SUM(E62:E76)</f>
        <v>0</v>
      </c>
      <c r="F77" s="442">
        <f>SUM(F62:F76)</f>
        <v>0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841</v>
      </c>
      <c r="B78" s="39" t="s">
        <v>842</v>
      </c>
      <c r="C78" s="429">
        <f>C77+C60+C43+C26</f>
        <v>15596</v>
      </c>
      <c r="D78" s="429"/>
      <c r="E78" s="429">
        <f>E77+E60+E43+E26</f>
        <v>0</v>
      </c>
      <c r="F78" s="442">
        <f>F77+F60+F43+F26</f>
        <v>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843</v>
      </c>
      <c r="B79" s="39"/>
      <c r="C79" s="429"/>
      <c r="D79" s="429"/>
      <c r="E79" s="429"/>
      <c r="F79" s="442"/>
    </row>
    <row r="80" spans="1:6" ht="14.25" customHeight="1">
      <c r="A80" s="36" t="s">
        <v>830</v>
      </c>
      <c r="B80" s="40"/>
      <c r="C80" s="429"/>
      <c r="D80" s="429"/>
      <c r="E80" s="429"/>
      <c r="F80" s="442"/>
    </row>
    <row r="81" spans="1:6" ht="12.75">
      <c r="A81" s="36" t="s">
        <v>831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832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550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553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565</v>
      </c>
      <c r="B96" s="39" t="s">
        <v>844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834</v>
      </c>
      <c r="B97" s="40"/>
      <c r="C97" s="429"/>
      <c r="D97" s="429"/>
      <c r="E97" s="429"/>
      <c r="F97" s="442"/>
    </row>
    <row r="98" spans="1:6" ht="12.75">
      <c r="A98" s="36" t="s">
        <v>544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547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550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553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582</v>
      </c>
      <c r="B113" s="39" t="s">
        <v>845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836</v>
      </c>
      <c r="B114" s="40"/>
      <c r="C114" s="429"/>
      <c r="D114" s="429"/>
      <c r="E114" s="429"/>
      <c r="F114" s="442"/>
    </row>
    <row r="115" spans="1:6" ht="12.75">
      <c r="A115" s="36" t="s">
        <v>544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547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550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553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601</v>
      </c>
      <c r="B130" s="39" t="s">
        <v>846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838</v>
      </c>
      <c r="B131" s="40"/>
      <c r="C131" s="429"/>
      <c r="D131" s="429"/>
      <c r="E131" s="429"/>
      <c r="F131" s="442"/>
    </row>
    <row r="132" spans="1:6" ht="12.75">
      <c r="A132" s="36" t="s">
        <v>544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547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550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553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839</v>
      </c>
      <c r="B147" s="39" t="s">
        <v>847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848</v>
      </c>
      <c r="B148" s="39" t="s">
        <v>849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882</v>
      </c>
      <c r="B150" s="453"/>
      <c r="C150" s="630" t="s">
        <v>850</v>
      </c>
      <c r="D150" s="630"/>
      <c r="E150" s="630"/>
      <c r="F150" s="630"/>
    </row>
    <row r="151" spans="1:6" ht="12.75">
      <c r="A151" s="517"/>
      <c r="B151" s="518"/>
      <c r="C151" s="517"/>
      <c r="D151" s="517"/>
      <c r="E151" s="517"/>
      <c r="F151" s="517"/>
    </row>
    <row r="152" spans="1:6" ht="12.75">
      <c r="A152" s="517"/>
      <c r="B152" s="518"/>
      <c r="C152" s="630" t="s">
        <v>858</v>
      </c>
      <c r="D152" s="630"/>
      <c r="E152" s="630"/>
      <c r="F152" s="630"/>
    </row>
    <row r="153" spans="3:5" ht="12.75">
      <c r="C153" s="517"/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2012-07-27T12:25:50Z</cp:lastPrinted>
  <dcterms:created xsi:type="dcterms:W3CDTF">2000-06-29T12:02:40Z</dcterms:created>
  <dcterms:modified xsi:type="dcterms:W3CDTF">2012-09-30T15:51:30Z</dcterms:modified>
  <cp:category/>
  <cp:version/>
  <cp:contentType/>
  <cp:contentStatus/>
</cp:coreProperties>
</file>