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8355" windowHeight="517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<sst xmlns="http://schemas.openxmlformats.org/spreadsheetml/2006/main" count="1078" uniqueCount="884">
  <si>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</si>
  <si>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</si>
  <si>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</si>
  <si>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</si>
  <si>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</si>
  <si>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</si>
  <si>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</si>
  <si>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</si>
  <si>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</si>
  <si>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</si>
  <si>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</si>
  <si>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</si>
  <si>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</si>
  <si>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</si>
  <si>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</si>
  <si>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</si>
  <si>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</si>
  <si>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</si>
  <si>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</si>
  <si>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</si>
  <si>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</si>
  <si>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</si>
  <si>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</si>
  <si>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</si>
  <si>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</si>
  <si>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</si>
  <si>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</si>
  <si>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</si>
  <si>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</si>
  <si>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</si>
  <si>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</si>
  <si>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</si>
  <si>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</si>
  <si>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</si>
  <si>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</si>
  <si>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</si>
  <si>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</si>
  <si>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</si>
  <si>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</si>
  <si>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</si>
  <si>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</si>
  <si>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</si>
  <si>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</si>
  <si>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</si>
  <si>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</si>
  <si>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</si>
  <si>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</si>
  <si>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</si>
  <si>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</si>
  <si>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</si>
  <si>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</si>
  <si>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</si>
  <si>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</si>
  <si>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</si>
  <si>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</si>
  <si>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</si>
  <si>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</si>
  <si>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</si>
  <si>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</si>
  <si>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</si>
  <si>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</si>
  <si>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</si>
  <si>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</si>
  <si>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</si>
  <si>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</si>
  <si>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</si>
  <si>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</si>
  <si>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</si>
  <si>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</si>
  <si>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</si>
  <si>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</si>
  <si>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</si>
  <si>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</si>
  <si>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</si>
  <si>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</si>
  <si>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</si>
  <si>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</si>
  <si>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</si>
  <si>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</si>
  <si>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</si>
  <si>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</si>
  <si>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</si>
  <si>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</si>
  <si>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</si>
  <si>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</si>
  <si>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</si>
  <si>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</si>
  <si>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</si>
  <si>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</si>
  <si>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</si>
  <si>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</si>
  <si>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</si>
  <si>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</si>
  <si>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</si>
  <si>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</si>
  <si>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</si>
  <si>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</si>
  <si>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</si>
  <si>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</si>
  <si>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</si>
  <si>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</si>
  <si>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</si>
  <si>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</si>
  <si>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</si>
  <si>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</si>
  <si>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</si>
  <si>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</si>
  <si>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</si>
  <si>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</si>
  <si>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</si>
  <si>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</si>
  <si>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</si>
  <si>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</si>
  <si>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</si>
  <si>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</si>
  <si>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</si>
  <si>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</si>
  <si>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</si>
  <si>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</si>
  <si>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</si>
  <si>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</si>
  <si>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</si>
  <si>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</si>
  <si>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</si>
  <si>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</si>
  <si>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</si>
  <si>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</si>
  <si>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</si>
  <si>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</si>
  <si>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</si>
  <si>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</si>
  <si>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</si>
  <si>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</si>
  <si>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</si>
  <si>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</si>
  <si>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</si>
  <si>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</si>
  <si>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</si>
  <si>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</si>
  <si>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</si>
  <si>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</si>
  <si>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</si>
  <si>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</si>
  <si>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</si>
  <si>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</si>
  <si>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</si>
  <si>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</si>
  <si>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</si>
  <si>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</si>
  <si>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</si>
  <si>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</si>
  <si>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</si>
  <si>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</si>
  <si>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</si>
  <si>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</si>
  <si>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</si>
  <si>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</si>
  <si>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</si>
  <si>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</si>
  <si>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</si>
  <si>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</si>
  <si>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</si>
  <si>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</si>
  <si>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</si>
  <si>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</si>
  <si>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</si>
  <si>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</si>
  <si>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</si>
  <si>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</si>
  <si>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</si>
  <si>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</si>
  <si>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</si>
  <si>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</si>
  <si>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</si>
  <si>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</si>
  <si>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</si>
  <si>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</si>
  <si>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</si>
  <si>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</si>
  <si>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</si>
  <si>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</si>
  <si>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</si>
  <si>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</si>
  <si>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</si>
  <si>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</si>
  <si>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</si>
  <si>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</si>
  <si>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</si>
  <si>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</si>
  <si>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</si>
  <si>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</si>
  <si>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</si>
  <si>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</si>
  <si>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</si>
  <si>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</si>
  <si>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</si>
  <si>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</si>
  <si>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</si>
  <si>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</si>
  <si>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</si>
  <si>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</si>
  <si>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</si>
  <si>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</si>
  <si>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</si>
  <si>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</si>
  <si>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</si>
  <si>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</si>
  <si>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</si>
  <si>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</si>
  <si>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</si>
  <si>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</si>
  <si>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</si>
  <si>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</si>
  <si>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</si>
  <si>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</si>
  <si>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</si>
  <si>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</si>
  <si>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</si>
  <si>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</si>
  <si>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</si>
  <si>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</si>
  <si>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</si>
  <si>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</si>
  <si>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</si>
  <si>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</si>
  <si>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</si>
  <si>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</si>
  <si>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</si>
  <si>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</si>
  <si>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</si>
  <si>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</si>
  <si>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</si>
  <si>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</si>
  <si>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</si>
  <si>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</si>
  <si>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</si>
  <si>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</si>
  <si>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</si>
  <si>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</si>
  <si>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</si>
  <si>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</si>
  <si>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</si>
  <si>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</si>
  <si>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</si>
  <si>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</si>
  <si>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</si>
  <si>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</si>
  <si>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</si>
  <si>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</si>
  <si>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</si>
  <si>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</si>
  <si>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</si>
  <si>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</si>
  <si>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</si>
  <si>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</si>
  <si>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</si>
  <si>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</si>
  <si>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</si>
  <si>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</si>
  <si>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</si>
  <si>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</si>
  <si>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</si>
  <si>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</si>
  <si>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</si>
  <si>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</si>
  <si>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</si>
  <si>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</si>
  <si>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</si>
  <si>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</si>
  <si>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</si>
  <si>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</si>
  <si>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</si>
  <si>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</si>
  <si>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</si>
  <si>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</si>
  <si>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</si>
  <si>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</si>
  <si>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</si>
  <si>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</si>
  <si>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</si>
  <si>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</si>
  <si>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</si>
  <si>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</si>
  <si>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</si>
  <si>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</si>
  <si>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</si>
  <si>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</si>
  <si>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</si>
  <si>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</si>
  <si>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</si>
  <si>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</si>
  <si>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</si>
  <si>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</si>
  <si>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</si>
  <si>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</si>
  <si>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</si>
  <si>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</si>
  <si>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</si>
  <si>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</si>
  <si>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</si>
  <si>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</si>
  <si>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</si>
  <si>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</si>
  <si>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</si>
  <si>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</si>
  <si>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</si>
  <si>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</si>
  <si>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</si>
  <si>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</si>
  <si>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</si>
  <si>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</si>
  <si>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</si>
  <si>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</si>
  <si>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</si>
  <si>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</si>
  <si>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</si>
  <si>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</si>
  <si>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</si>
  <si>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</si>
  <si>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</si>
  <si>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</si>
  <si>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</si>
  <si>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</si>
  <si>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</si>
  <si>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</si>
  <si>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</si>
  <si>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</si>
  <si>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</si>
  <si>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</si>
  <si>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</si>
  <si>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</si>
  <si>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</si>
  <si>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</si>
  <si>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</si>
  <si>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</si>
  <si>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</si>
  <si>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</si>
  <si>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</si>
  <si>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</si>
  <si>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</si>
  <si>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</si>
  <si>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</si>
  <si>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</si>
  <si>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</si>
  <si>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</si>
  <si>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</si>
  <si>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</si>
  <si>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</si>
  <si>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</si>
  <si>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</si>
  <si>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</si>
  <si>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</si>
  <si>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</si>
  <si>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</si>
  <si>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</si>
  <si>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</si>
  <si>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</si>
  <si>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</si>
  <si>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</si>
  <si>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</si>
  <si>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</si>
  <si>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</si>
  <si>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</si>
  <si>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</si>
  <si>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</si>
  <si>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</si>
  <si>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</si>
  <si>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</si>
  <si>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</si>
  <si>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</si>
  <si>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</si>
  <si>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</si>
  <si>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</si>
  <si>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</si>
  <si>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</si>
  <si>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</si>
  <si>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</si>
  <si>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</si>
  <si>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</si>
  <si>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</si>
  <si>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</si>
  <si>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</si>
  <si>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</si>
  <si>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</si>
  <si>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</si>
  <si>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</si>
  <si>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</si>
  <si>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</si>
  <si>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</si>
  <si>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</si>
  <si>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</si>
  <si>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</si>
  <si>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</si>
  <si>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</si>
  <si>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</si>
  <si>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</si>
  <si>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</si>
  <si>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</si>
  <si>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</si>
  <si>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</si>
  <si>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</si>
  <si>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</si>
  <si>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</si>
  <si>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</si>
  <si>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</si>
  <si>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</si>
  <si>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</si>
  <si>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</si>
  <si>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</si>
  <si>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</si>
  <si>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</si>
  <si>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</si>
  <si>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</si>
  <si>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</si>
  <si>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</si>
  <si>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</si>
  <si>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</si>
  <si>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</si>
  <si>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</si>
  <si>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</si>
  <si>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</si>
  <si>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</si>
  <si>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</si>
  <si>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</si>
  <si>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</si>
  <si>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</si>
  <si>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</si>
  <si>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</si>
  <si>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</si>
  <si>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</si>
  <si>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</si>
  <si>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</si>
  <si>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</si>
  <si>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</si>
  <si>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</si>
  <si>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</si>
  <si>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</si>
  <si>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</si>
  <si>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</si>
  <si>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</si>
  <si>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</si>
  <si>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</si>
  <si>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</si>
  <si>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</si>
  <si>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</si>
  <si>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</si>
  <si>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</si>
  <si>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</si>
  <si>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</si>
  <si>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</si>
  <si>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</si>
  <si>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</si>
  <si>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</si>
  <si>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</si>
  <si>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</si>
  <si>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</si>
  <si>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</si>
  <si>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</si>
  <si>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</si>
  <si>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</si>
  <si>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</si>
  <si>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</si>
  <si>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</si>
  <si>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</si>
  <si>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</si>
  <si>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</si>
  <si>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</si>
  <si>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</si>
  <si>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</si>
  <si>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</si>
  <si>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</si>
  <si>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</si>
  <si>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</si>
  <si>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</si>
  <si>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</si>
  <si>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</si>
  <si>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</si>
  <si>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</si>
  <si>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</si>
  <si>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</si>
  <si>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</si>
  <si>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</si>
  <si>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</si>
  <si>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</si>
  <si>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</si>
  <si>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</si>
  <si>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</si>
  <si>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</si>
  <si>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</si>
  <si>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</si>
  <si>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</si>
  <si>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</si>
  <si>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</si>
  <si>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</si>
  <si>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</si>
  <si>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</si>
  <si>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</si>
  <si>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</si>
  <si>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</si>
  <si>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</si>
  <si>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</si>
  <si>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</si>
  <si>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</si>
  <si>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</si>
  <si>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</si>
  <si>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</si>
  <si>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</si>
  <si>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</si>
  <si>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</si>
  <si>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</si>
  <si>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</si>
  <si>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</si>
  <si>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</si>
  <si>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</si>
  <si>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</si>
  <si>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</si>
  <si>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</si>
  <si>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</si>
  <si>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</si>
  <si>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</si>
  <si>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</si>
  <si>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</si>
  <si>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</si>
  <si>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</si>
  <si>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</si>
  <si>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</si>
  <si>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</si>
  <si>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</si>
  <si>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</si>
  <si>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</si>
  <si>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</si>
  <si>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</si>
  <si>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</si>
  <si>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</si>
  <si>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</si>
  <si>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</si>
  <si>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</si>
  <si>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</si>
  <si>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</si>
  <si>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</si>
  <si>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</si>
  <si>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</si>
  <si>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</si>
  <si>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</si>
  <si>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</si>
  <si>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</si>
  <si>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</si>
  <si>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</si>
  <si>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</si>
  <si>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</si>
  <si>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</si>
  <si>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</si>
  <si>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</si>
  <si>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</si>
  <si>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</si>
  <si>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</si>
  <si>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</si>
  <si>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</si>
  <si>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</si>
  <si>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</si>
  <si>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</si>
  <si>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</si>
  <si>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</si>
  <si>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</si>
  <si>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</si>
  <si>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</si>
  <si>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</si>
  <si>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</si>
  <si>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</si>
  <si>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</si>
  <si>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</si>
  <si>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</si>
  <si>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</si>
  <si>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</si>
  <si>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</si>
  <si>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</si>
  <si>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</si>
  <si>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</si>
  <si>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</si>
  <si>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</si>
  <si>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</si>
  <si>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</si>
  <si>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</si>
  <si>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</si>
  <si>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</si>
  <si>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</si>
  <si>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</si>
  <si>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</si>
  <si>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</si>
  <si>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</si>
  <si>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</si>
  <si>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</si>
  <si>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</si>
  <si>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</si>
  <si>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</si>
  <si>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</si>
  <si>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</si>
  <si>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</si>
  <si>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</si>
  <si>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</si>
  <si>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</si>
  <si>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</si>
  <si>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</si>
  <si>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</si>
  <si>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</si>
  <si>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</si>
  <si>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</si>
  <si>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</si>
  <si>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</si>
  <si>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</si>
  <si>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</si>
  <si>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</si>
  <si>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</si>
  <si>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</si>
  <si>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</si>
  <si>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</si>
  <si>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</si>
  <si>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</si>
  <si>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</si>
  <si>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</si>
  <si>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</si>
  <si>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</si>
  <si>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</si>
  <si>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</si>
  <si>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</si>
  <si>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</si>
  <si>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</si>
  <si>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</si>
  <si>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</si>
  <si>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</si>
  <si>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</si>
  <si>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</si>
  <si>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</si>
  <si>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</si>
  <si>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</si>
  <si>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</si>
  <si>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</si>
  <si>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</si>
  <si>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</si>
  <si>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</si>
  <si>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</si>
  <si>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</si>
  <si>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</si>
  <si>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</si>
  <si>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</si>
  <si>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</si>
  <si>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</si>
  <si>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</si>
  <si>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</si>
  <si>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</si>
  <si>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</si>
  <si>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</si>
  <si>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</si>
  <si>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</si>
  <si>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</si>
  <si>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</si>
  <si>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</si>
  <si>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</si>
  <si>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</si>
  <si>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</si>
  <si>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</si>
  <si>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</si>
  <si>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</si>
  <si>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</si>
  <si>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</si>
  <si>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</si>
  <si>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</si>
  <si>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</si>
  <si>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</si>
  <si>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</si>
  <si>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</si>
  <si>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</si>
  <si>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</si>
  <si>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</si>
  <si>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</si>
  <si>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</si>
  <si>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</si>
  <si>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</si>
  <si>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</si>
  <si>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</si>
  <si>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</si>
  <si>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</si>
  <si>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</si>
  <si>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</si>
  <si>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</si>
  <si>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</si>
  <si>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</si>
  <si>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</si>
  <si>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</si>
  <si>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</si>
  <si>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</si>
  <si>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</si>
  <si>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</si>
  <si>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</si>
  <si>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</si>
  <si>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</si>
  <si>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</si>
  <si>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</si>
  <si>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</si>
  <si>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</si>
  <si>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</si>
  <si>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</si>
  <si>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</si>
  <si>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</si>
  <si>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</si>
  <si>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</si>
  <si>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</si>
  <si>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</si>
  <si>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</si>
  <si>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</si>
  <si>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</si>
  <si>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</si>
  <si>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</si>
  <si>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</si>
  <si>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</si>
  <si>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</si>
  <si>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</si>
  <si>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</si>
  <si>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</si>
  <si>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</si>
  <si>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</si>
  <si>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</si>
  <si>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</si>
  <si>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</si>
  <si>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</si>
  <si>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</si>
  <si>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</si>
  <si>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</si>
  <si>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</si>
  <si>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</si>
  <si>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</si>
  <si>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</si>
  <si>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</si>
  <si>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</si>
  <si>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</si>
  <si>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</si>
  <si>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</si>
  <si>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</si>
  <si>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</si>
  <si>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</si>
  <si>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</si>
  <si>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</si>
  <si>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</si>
  <si>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</si>
  <si>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</si>
  <si>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</si>
  <si>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</si>
  <si>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</si>
  <si>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</si>
  <si>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</si>
  <si>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</si>
  <si>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</si>
  <si>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</si>
  <si>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</si>
  <si>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</si>
  <si>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</si>
  <si>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</si>
  <si>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</si>
  <si>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</si>
  <si>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</si>
  <si>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</si>
  <si>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</si>
  <si>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</si>
  <si>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</si>
  <si>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</si>
  <si>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</si>
  <si>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</si>
  <si>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</si>
  <si>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</si>
  <si>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</si>
  <si>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</si>
  <si>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</si>
  <si>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</si>
  <si>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</si>
  <si>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</si>
  <si>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</si>
  <si>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</si>
  <si>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</si>
  <si>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</si>
  <si>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</si>
  <si>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</si>
  <si>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</si>
  <si>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</si>
  <si>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</si>
  <si>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</si>
  <si>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</si>
  <si>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</si>
  <si>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</si>
  <si>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</si>
  <si>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</si>
  <si>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</si>
  <si>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</si>
  <si>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</si>
  <si>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</si>
  <si>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</si>
  <si>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</si>
  <si>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</si>
  <si>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</si>
  <si>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</si>
  <si>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</si>
  <si>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</si>
  <si>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</si>
  <si>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</si>
  <si>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</si>
  <si>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</si>
  <si>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</si>
  <si>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</si>
  <si>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</si>
  <si>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</si>
  <si>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</si>
  <si>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</si>
  <si>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</si>
  <si>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</si>
  <si>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</si>
  <si>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</si>
  <si>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</si>
  <si>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</si>
  <si>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</si>
  <si>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</si>
  <si>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</si>
  <si>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</si>
  <si>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</si>
  <si>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</si>
  <si>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</si>
  <si>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</si>
  <si>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</si>
  <si>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</si>
  <si>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</si>
  <si>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</si>
  <si>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</si>
  <si>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</si>
  <si>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</si>
  <si>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</si>
  <si>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</si>
  <si>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</si>
  <si>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</si>
  <si>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</si>
  <si>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</si>
  <si>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</si>
  <si>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</si>
  <si>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</si>
  <si>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</si>
  <si>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</si>
  <si>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</si>
  <si>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</si>
  <si>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</si>
  <si>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</si>
  <si>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</si>
  <si>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</si>
  <si>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</si>
  <si>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</si>
  <si>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</si>
  <si>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</si>
  <si>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</si>
  <si>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</si>
  <si>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</si>
  <si>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</si>
  <si>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/инж. Л. Наков/</t>
  </si>
  <si>
    <t xml:space="preserve">Съставител:  </t>
  </si>
  <si>
    <t xml:space="preserve">                                                                                                          </t>
  </si>
  <si>
    <t xml:space="preserve">                                 Съставител:                                                         Ръководител:</t>
  </si>
  <si>
    <t xml:space="preserve">        Ръководител:</t>
  </si>
  <si>
    <t xml:space="preserve">               Ръководител:</t>
  </si>
  <si>
    <t xml:space="preserve">  </t>
  </si>
  <si>
    <t>Съставител:                                                                                            Ръководител:</t>
  </si>
  <si>
    <t>неконсолидиран</t>
  </si>
  <si>
    <t xml:space="preserve"> "АСЕНОВГРАД - ТАБАК" АД</t>
  </si>
  <si>
    <t xml:space="preserve">/М. Бойчева/                                                                                         </t>
  </si>
  <si>
    <t xml:space="preserve">/М. Бойчева/     </t>
  </si>
  <si>
    <t xml:space="preserve">М. Бойчева/     </t>
  </si>
  <si>
    <t xml:space="preserve">                        /М. Бойчева/     </t>
  </si>
  <si>
    <t xml:space="preserve">                 /инж. Л. Наков/</t>
  </si>
  <si>
    <t xml:space="preserve">                                                                                                  /инж. Л. Наков/</t>
  </si>
  <si>
    <t xml:space="preserve">    /М. Бойчева/     </t>
  </si>
  <si>
    <t xml:space="preserve">        Съставител:</t>
  </si>
  <si>
    <t>инж. Л. Наков</t>
  </si>
  <si>
    <t xml:space="preserve">                                  Съставител:                        </t>
  </si>
  <si>
    <t xml:space="preserve">               Съставител:                                                                            Ръководител:  </t>
  </si>
  <si>
    <t xml:space="preserve">31.03.2011 г.    </t>
  </si>
  <si>
    <t xml:space="preserve">Дата на съставяне: 19.04.2011 г.  </t>
  </si>
  <si>
    <t xml:space="preserve">19.04.2011 г.  </t>
  </si>
  <si>
    <t xml:space="preserve">Дата на съставяне: 19.04.2011 г.                           </t>
  </si>
  <si>
    <t xml:space="preserve">Дата  на съставяне: 19.04.2011 г.                                                                                                           </t>
  </si>
  <si>
    <t xml:space="preserve">Дата на съставяне: 19.04.2011 г.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</si>
</sst>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0" fontId="10" fillId="0" borderId="0" xfId="26" applyFont="1" applyBorder="1" applyAlignment="1" applyProtection="1">
      <alignment horizontal="left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1" fillId="0" borderId="0" xfId="25" applyFont="1" applyProtection="1">
      <alignment/>
      <protection locked="0"/>
    </xf>
    <xf numFmtId="0" fontId="4" fillId="0" borderId="0" xfId="20" applyFont="1" applyProtection="1">
      <alignment/>
      <protection locked="0"/>
    </xf>
    <xf numFmtId="1" fontId="4" fillId="0" borderId="0" xfId="25" applyNumberFormat="1" applyFont="1" applyBorder="1" applyAlignment="1" applyProtection="1">
      <alignment horizontal="left"/>
      <protection locked="0"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H70" sqref="H70"/>
    </sheetView>
  </sheetViews>
  <sheetFormatPr defaultColWidth="9.00390625" defaultRowHeight="12.75"/>
  <cols>
    <col min="1" max="1" width="43.37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375" style="169" customWidth="1"/>
    <col min="6" max="6" width="9.375" style="174" customWidth="1"/>
    <col min="7" max="7" width="12.375" style="169" customWidth="1"/>
    <col min="8" max="8" width="18.37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 t="s">
        <v>159</v>
      </c>
      <c r="E2" s="216">
        <v>4</v>
      </c>
      <c r="F2" s="170"/>
      <c r="G2" s="171"/>
      <c r="H2" s="172"/>
    </row>
    <row r="3" spans="1:8" ht="15">
      <c r="A3" s="588"/>
      <c r="B3" s="589"/>
      <c r="C3" s="589"/>
      <c r="D3" s="589"/>
      <c r="E3" s="460" t="s">
        <v>866</v>
      </c>
      <c r="F3" s="217" t="s">
        <v>2</v>
      </c>
      <c r="G3" s="172"/>
      <c r="H3" s="459">
        <v>825219180</v>
      </c>
    </row>
    <row r="4" spans="1:8" ht="15">
      <c r="A4" s="588" t="s">
        <v>3</v>
      </c>
      <c r="B4" s="593"/>
      <c r="C4" s="593"/>
      <c r="D4" s="593"/>
      <c r="E4" s="502" t="s">
        <v>865</v>
      </c>
      <c r="F4" s="590" t="s">
        <v>4</v>
      </c>
      <c r="G4" s="591"/>
      <c r="H4" s="459">
        <v>160</v>
      </c>
    </row>
    <row r="5" spans="1:8" ht="15">
      <c r="A5" s="588" t="s">
        <v>5</v>
      </c>
      <c r="B5" s="589"/>
      <c r="C5" s="589"/>
      <c r="D5" s="589"/>
      <c r="E5" s="503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 t="s">
        <v>159</v>
      </c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437</v>
      </c>
      <c r="D11" s="151">
        <v>437</v>
      </c>
      <c r="E11" s="237" t="s">
        <v>22</v>
      </c>
      <c r="F11" s="242" t="s">
        <v>23</v>
      </c>
      <c r="G11" s="152">
        <v>535</v>
      </c>
      <c r="H11" s="152">
        <v>535</v>
      </c>
    </row>
    <row r="12" spans="1:8" ht="15">
      <c r="A12" s="235" t="s">
        <v>24</v>
      </c>
      <c r="B12" s="241" t="s">
        <v>25</v>
      </c>
      <c r="C12" s="151">
        <v>1196</v>
      </c>
      <c r="D12" s="151">
        <v>1228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535</v>
      </c>
      <c r="H17" s="154">
        <f>H11+H14+H15+H16</f>
        <v>535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1636</v>
      </c>
      <c r="D19" s="155">
        <f>SUM(D11:D18)</f>
        <v>1668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2566</v>
      </c>
      <c r="H20" s="158">
        <v>2566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54</v>
      </c>
      <c r="H21" s="156">
        <f>SUM(H22:H24)</f>
        <v>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54</v>
      </c>
      <c r="H22" s="152">
        <v>54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2620</v>
      </c>
      <c r="H25" s="154">
        <f>H19+H20+H21</f>
        <v>2620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-2082</v>
      </c>
      <c r="H27" s="154">
        <f>SUM(H28:H30)</f>
        <v>-1223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1028</v>
      </c>
      <c r="H28" s="152">
        <v>1028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-3110</v>
      </c>
      <c r="H29" s="316">
        <v>-2251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-50</v>
      </c>
      <c r="H32" s="316">
        <v>-859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-2132</v>
      </c>
      <c r="H33" s="154">
        <f>H27+H31+H32</f>
        <v>-2082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1023</v>
      </c>
      <c r="H36" s="154">
        <f>H25+H17+H33</f>
        <v>1073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43</v>
      </c>
      <c r="H48" s="152">
        <v>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44</v>
      </c>
      <c r="H53" s="152">
        <v>44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1636</v>
      </c>
      <c r="D55" s="155">
        <f>D19+D20+D21+D27+D32+D45+D51+D53+D54</f>
        <v>1668</v>
      </c>
      <c r="E55" s="237" t="s">
        <v>172</v>
      </c>
      <c r="F55" s="261" t="s">
        <v>173</v>
      </c>
      <c r="G55" s="154">
        <f>G49+G51+G52+G53+G54</f>
        <v>87</v>
      </c>
      <c r="H55" s="154">
        <f>H49+H51+H52+H53+H54</f>
        <v>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535</v>
      </c>
      <c r="H61" s="154">
        <f>SUM(H62:H68)</f>
        <v>518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237</v>
      </c>
      <c r="H62" s="152">
        <v>228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1</v>
      </c>
      <c r="E64" s="237" t="s">
        <v>200</v>
      </c>
      <c r="F64" s="242" t="s">
        <v>201</v>
      </c>
      <c r="G64" s="152">
        <v>54</v>
      </c>
      <c r="H64" s="152">
        <v>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</v>
      </c>
      <c r="H66" s="152">
        <v>50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>
        <v>6</v>
      </c>
      <c r="D68" s="151">
        <v>5</v>
      </c>
      <c r="E68" s="237" t="s">
        <v>213</v>
      </c>
      <c r="F68" s="242" t="s">
        <v>214</v>
      </c>
      <c r="G68" s="152">
        <v>161</v>
      </c>
      <c r="H68" s="152">
        <v>163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1</v>
      </c>
      <c r="E71" s="253" t="s">
        <v>46</v>
      </c>
      <c r="F71" s="273" t="s">
        <v>224</v>
      </c>
      <c r="G71" s="161">
        <f>G59+G60+G61+G69+G70</f>
        <v>535</v>
      </c>
      <c r="H71" s="161">
        <f>H59+H60+H61+H69+H70</f>
        <v>520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</v>
      </c>
      <c r="D75" s="155">
        <f>SUM(D67:D74)</f>
        <v>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535</v>
      </c>
      <c r="H79" s="162">
        <f>H71+H74+H75+H76</f>
        <v>520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</v>
      </c>
      <c r="D93" s="155">
        <f>D64+D75+D84+D91+D92</f>
        <v>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1645</v>
      </c>
      <c r="D94" s="164">
        <f>D93+D55</f>
        <v>1680</v>
      </c>
      <c r="E94" s="448" t="s">
        <v>270</v>
      </c>
      <c r="F94" s="289" t="s">
        <v>271</v>
      </c>
      <c r="G94" s="165">
        <f>G36+G39+G55+G79</f>
        <v>1645</v>
      </c>
      <c r="H94" s="165">
        <f>H36+H39+H55+H79</f>
        <v>1680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847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879</v>
      </c>
      <c r="B98" s="431"/>
      <c r="F98" s="170"/>
      <c r="G98" s="171"/>
      <c r="H98" s="172"/>
      <c r="M98" s="157"/>
    </row>
    <row r="99" spans="6:8" ht="15">
      <c r="F99" s="170"/>
      <c r="G99" s="171"/>
      <c r="H99" s="172"/>
    </row>
    <row r="100" spans="1:5" ht="15">
      <c r="A100" s="173"/>
      <c r="B100" s="173"/>
      <c r="C100" s="587"/>
      <c r="D100" s="592"/>
      <c r="E100" s="592"/>
    </row>
    <row r="101" spans="3:5" ht="14.25">
      <c r="C101" s="587" t="s">
        <v>864</v>
      </c>
      <c r="D101" s="587"/>
      <c r="E101" s="587"/>
    </row>
    <row r="102" spans="3:5" ht="15">
      <c r="C102" s="45"/>
      <c r="D102" s="1" t="s">
        <v>873</v>
      </c>
      <c r="E102" s="169" t="s">
        <v>872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C101:E101"/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874015748031497" right="0.75" top="0.5905511811023623" bottom="0" header="0.3937007874015748" footer="0"/>
  <pageSetup fitToHeight="1000" fitToWidth="1" horizontalDpi="300" verticalDpi="3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">
      <selection activeCell="H23" sqref="H2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375" style="543" customWidth="1"/>
    <col min="5" max="5" width="37.125" style="566" customWidth="1"/>
    <col min="6" max="6" width="9.00390625" style="566" customWidth="1"/>
    <col min="7" max="7" width="11.375" style="543" customWidth="1"/>
    <col min="8" max="8" width="13.125" style="543" customWidth="1"/>
    <col min="9" max="16384" width="9.1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2" t="str">
        <f>'справка №1-БАЛАНС'!E3</f>
        <v> "АСЕНОВГРАД - ТАБАК" АД</v>
      </c>
      <c r="C2" s="582"/>
      <c r="D2" s="582"/>
      <c r="E2" s="582"/>
      <c r="F2" s="584" t="s">
        <v>2</v>
      </c>
      <c r="G2" s="584"/>
      <c r="H2" s="524">
        <f>'справка №1-БАЛАНС'!H3</f>
        <v>825219180</v>
      </c>
    </row>
    <row r="3" spans="1:8" ht="15">
      <c r="A3" s="465" t="s">
        <v>274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160</v>
      </c>
    </row>
    <row r="4" spans="1:8" ht="17.25" customHeight="1">
      <c r="A4" s="465" t="s">
        <v>5</v>
      </c>
      <c r="B4" s="583" t="str">
        <f>'справка №1-БАЛАНС'!E5</f>
        <v>31.03.2011 г.    </v>
      </c>
      <c r="C4" s="583"/>
      <c r="D4" s="583"/>
      <c r="E4" s="314"/>
      <c r="F4" s="464"/>
      <c r="G4" s="542"/>
      <c r="H4" s="545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>
        <v>2</v>
      </c>
      <c r="D9" s="46">
        <v>2</v>
      </c>
      <c r="E9" s="298" t="s">
        <v>284</v>
      </c>
      <c r="F9" s="547" t="s">
        <v>285</v>
      </c>
      <c r="G9" s="548"/>
      <c r="H9" s="548">
        <v>0</v>
      </c>
    </row>
    <row r="10" spans="1:8" ht="12">
      <c r="A10" s="298" t="s">
        <v>286</v>
      </c>
      <c r="B10" s="299" t="s">
        <v>287</v>
      </c>
      <c r="C10" s="46">
        <v>17</v>
      </c>
      <c r="D10" s="46">
        <v>29</v>
      </c>
      <c r="E10" s="298" t="s">
        <v>288</v>
      </c>
      <c r="F10" s="547" t="s">
        <v>289</v>
      </c>
      <c r="G10" s="548"/>
      <c r="H10" s="548"/>
    </row>
    <row r="11" spans="1:8" ht="12">
      <c r="A11" s="298" t="s">
        <v>290</v>
      </c>
      <c r="B11" s="299" t="s">
        <v>291</v>
      </c>
      <c r="C11" s="46">
        <v>31</v>
      </c>
      <c r="D11" s="46">
        <v>21</v>
      </c>
      <c r="E11" s="300" t="s">
        <v>292</v>
      </c>
      <c r="F11" s="547" t="s">
        <v>293</v>
      </c>
      <c r="G11" s="548"/>
      <c r="H11" s="548">
        <v>0</v>
      </c>
    </row>
    <row r="12" spans="1:8" ht="12">
      <c r="A12" s="298" t="s">
        <v>294</v>
      </c>
      <c r="B12" s="299" t="s">
        <v>295</v>
      </c>
      <c r="C12" s="46">
        <v>29</v>
      </c>
      <c r="D12" s="46">
        <v>21</v>
      </c>
      <c r="E12" s="300" t="s">
        <v>78</v>
      </c>
      <c r="F12" s="547" t="s">
        <v>296</v>
      </c>
      <c r="G12" s="548">
        <v>30</v>
      </c>
      <c r="H12" s="548">
        <v>1</v>
      </c>
    </row>
    <row r="13" spans="1:18" ht="12">
      <c r="A13" s="298" t="s">
        <v>297</v>
      </c>
      <c r="B13" s="299" t="s">
        <v>298</v>
      </c>
      <c r="C13" s="46">
        <v>5</v>
      </c>
      <c r="D13" s="46">
        <v>3</v>
      </c>
      <c r="E13" s="301" t="s">
        <v>51</v>
      </c>
      <c r="F13" s="549" t="s">
        <v>299</v>
      </c>
      <c r="G13" s="546">
        <f>SUM(G9:G12)</f>
        <v>30</v>
      </c>
      <c r="H13" s="546">
        <f>SUM(H9:H12)</f>
        <v>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300</v>
      </c>
      <c r="B14" s="299" t="s">
        <v>301</v>
      </c>
      <c r="C14" s="46"/>
      <c r="D14" s="46"/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2" t="s">
        <v>305</v>
      </c>
      <c r="G15" s="548"/>
      <c r="H15" s="548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51</v>
      </c>
      <c r="B19" s="303" t="s">
        <v>315</v>
      </c>
      <c r="C19" s="49">
        <f>SUM(C9:C15)+C16</f>
        <v>84</v>
      </c>
      <c r="D19" s="49">
        <f>SUM(D9:D15)+D16</f>
        <v>76</v>
      </c>
      <c r="E19" s="304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48"/>
      <c r="H20" s="548"/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48"/>
      <c r="H21" s="548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0" t="s">
        <v>326</v>
      </c>
      <c r="G22" s="548">
        <v>4</v>
      </c>
      <c r="H22" s="548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0" t="s">
        <v>330</v>
      </c>
      <c r="G23" s="548"/>
      <c r="H23" s="548"/>
    </row>
    <row r="24" spans="1:18" ht="12">
      <c r="A24" s="298" t="s">
        <v>331</v>
      </c>
      <c r="B24" s="305" t="s">
        <v>332</v>
      </c>
      <c r="C24" s="46"/>
      <c r="D24" s="46">
        <v>4</v>
      </c>
      <c r="E24" s="301" t="s">
        <v>103</v>
      </c>
      <c r="F24" s="552" t="s">
        <v>333</v>
      </c>
      <c r="G24" s="546">
        <f>SUM(G19:G23)</f>
        <v>4</v>
      </c>
      <c r="H24" s="546">
        <f>SUM(H19:H23)</f>
        <v>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336</v>
      </c>
      <c r="B28" s="293" t="s">
        <v>337</v>
      </c>
      <c r="C28" s="50">
        <f>C26+C19</f>
        <v>84</v>
      </c>
      <c r="D28" s="50">
        <f>D26+D19</f>
        <v>80</v>
      </c>
      <c r="E28" s="127" t="s">
        <v>338</v>
      </c>
      <c r="F28" s="552" t="s">
        <v>339</v>
      </c>
      <c r="G28" s="546">
        <f>G13+G15+G24</f>
        <v>34</v>
      </c>
      <c r="H28" s="546">
        <f>H13+H15+H24</f>
        <v>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2" t="s">
        <v>343</v>
      </c>
      <c r="G30" s="53">
        <f>IF((C28-G28)&gt;0,C28-G28,0)</f>
        <v>50</v>
      </c>
      <c r="H30" s="53">
        <f>IF((D28-H28)&gt;0,D28-H28,0)</f>
        <v>78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6" t="s">
        <v>344</v>
      </c>
      <c r="C31" s="46"/>
      <c r="D31" s="46"/>
      <c r="E31" s="296" t="s">
        <v>851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C28+C31+C32</f>
        <v>84</v>
      </c>
      <c r="D33" s="49">
        <f>D28+D31+D32</f>
        <v>80</v>
      </c>
      <c r="E33" s="127" t="s">
        <v>352</v>
      </c>
      <c r="F33" s="552" t="s">
        <v>353</v>
      </c>
      <c r="G33" s="53">
        <f>G32+G31+G28</f>
        <v>34</v>
      </c>
      <c r="H33" s="53">
        <f>H32+H31+H28</f>
        <v>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2" t="s">
        <v>357</v>
      </c>
      <c r="G34" s="546">
        <f>IF((C33-G33)&gt;0,C33-G33,0)</f>
        <v>50</v>
      </c>
      <c r="H34" s="546">
        <f>IF((D33-H33)&gt;0,D33-H33,0)</f>
        <v>78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29">
        <v>0</v>
      </c>
      <c r="D37" s="429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12">
      <c r="A39" s="312" t="s">
        <v>366</v>
      </c>
      <c r="B39" s="129" t="s">
        <v>367</v>
      </c>
      <c r="C39" s="458">
        <f>+IF((G33-C33-C35)&gt;0,G33-C33-C35,0)</f>
        <v>0</v>
      </c>
      <c r="D39" s="458">
        <f>+IF((H33-D33-D35)&gt;0,H33-D33-D35,0)</f>
        <v>0</v>
      </c>
      <c r="E39" s="313" t="s">
        <v>368</v>
      </c>
      <c r="F39" s="556" t="s">
        <v>369</v>
      </c>
      <c r="G39" s="557">
        <f>IF(G34&gt;0,IF(C35+G34&lt;0,0,C35+G34),IF(C34-C35&lt;0,C35-C34,0))</f>
        <v>50</v>
      </c>
      <c r="H39" s="557">
        <f>IF(H34&gt;0,IF(D35+H34&lt;0,0,D35+H34),IF(D34-D35&lt;0,D35-D34,0))</f>
        <v>78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50</v>
      </c>
      <c r="H41" s="52">
        <f>IF(D39=0,IF(H39-H40&gt;0,H39-H40+D40,0),IF(D39-D40&lt;0,D40-D39+H40,0))</f>
        <v>78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84</v>
      </c>
      <c r="D42" s="53">
        <f>D33+D35+D39</f>
        <v>80</v>
      </c>
      <c r="E42" s="128" t="s">
        <v>379</v>
      </c>
      <c r="F42" s="129" t="s">
        <v>380</v>
      </c>
      <c r="G42" s="53">
        <f>G39+G33</f>
        <v>84</v>
      </c>
      <c r="H42" s="53">
        <f>H39+H33</f>
        <v>80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3"/>
      <c r="C43" s="424"/>
      <c r="D43" s="424"/>
      <c r="E43" s="425"/>
      <c r="F43" s="558"/>
      <c r="G43" s="424"/>
      <c r="H43" s="424"/>
    </row>
    <row r="44" spans="1:8" ht="12">
      <c r="A44" s="314"/>
      <c r="B44" s="423"/>
      <c r="C44" s="424"/>
      <c r="D44" s="424"/>
      <c r="E44" s="425"/>
      <c r="F44" s="558"/>
      <c r="G44" s="424"/>
      <c r="H44" s="424"/>
    </row>
    <row r="45" spans="1:8" ht="12">
      <c r="A45" s="585" t="s">
        <v>855</v>
      </c>
      <c r="B45" s="585"/>
      <c r="C45" s="585"/>
      <c r="D45" s="585"/>
      <c r="E45" s="585"/>
      <c r="F45" s="558"/>
      <c r="G45" s="424"/>
      <c r="H45" s="424"/>
    </row>
    <row r="46" spans="1:8" ht="12">
      <c r="A46" s="314"/>
      <c r="B46" s="423"/>
      <c r="C46" s="424"/>
      <c r="D46" s="424"/>
      <c r="E46" s="425"/>
      <c r="F46" s="558"/>
      <c r="G46" s="424"/>
      <c r="H46" s="424"/>
    </row>
    <row r="47" spans="1:8" ht="12">
      <c r="A47" s="314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272</v>
      </c>
      <c r="B48" s="426" t="s">
        <v>880</v>
      </c>
      <c r="C48" s="576"/>
      <c r="D48" s="581"/>
      <c r="E48" s="581"/>
      <c r="F48" s="581"/>
      <c r="G48" s="581"/>
      <c r="H48" s="58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576"/>
      <c r="E49" s="558"/>
      <c r="F49" s="558"/>
      <c r="G49" s="561"/>
      <c r="H49" s="561"/>
    </row>
    <row r="50" spans="1:8" ht="12.75" customHeight="1">
      <c r="A50" s="559"/>
      <c r="B50" s="560"/>
      <c r="C50" s="426" t="s">
        <v>874</v>
      </c>
      <c r="D50" s="576"/>
      <c r="E50" s="575"/>
      <c r="F50" s="575"/>
      <c r="G50" s="427" t="s">
        <v>778</v>
      </c>
      <c r="H50" s="575"/>
    </row>
    <row r="51" spans="1:8" ht="15">
      <c r="A51" s="562"/>
      <c r="B51" s="558"/>
      <c r="C51" s="424"/>
      <c r="D51" s="1" t="s">
        <v>868</v>
      </c>
      <c r="E51" s="558"/>
      <c r="F51" s="558"/>
      <c r="G51" s="561"/>
      <c r="H51" s="424" t="s">
        <v>857</v>
      </c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968503937007874" right="0.75" top="0.984251968503937" bottom="0" header="0.7874015748031497" footer="0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85" zoomScaleNormal="85" workbookViewId="0" topLeftCell="A1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125" style="541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382</v>
      </c>
      <c r="B4" s="468" t="str">
        <f>'справка №1-БАЛАНС'!E3</f>
        <v> "АСЕНОВГРАД - ТАБАК" АД</v>
      </c>
      <c r="C4" s="539" t="s">
        <v>2</v>
      </c>
      <c r="D4" s="539">
        <f>'справка №1-БАЛАНС'!H3</f>
        <v>825219180</v>
      </c>
      <c r="E4" s="323"/>
      <c r="F4" s="323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160</v>
      </c>
    </row>
    <row r="6" spans="1:6" ht="12" customHeight="1">
      <c r="A6" s="469" t="s">
        <v>5</v>
      </c>
      <c r="B6" s="504" t="str">
        <f>'справка №1-БАЛАНС'!E5</f>
        <v>31.03.2011 г.    </v>
      </c>
      <c r="C6" s="470"/>
      <c r="D6" s="471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25</v>
      </c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</v>
      </c>
      <c r="D11" s="54">
        <v>-10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-25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</v>
      </c>
      <c r="D20" s="55">
        <f>SUM(D10:D19)</f>
        <v>-30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-30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39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0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881</v>
      </c>
      <c r="B49" s="435"/>
      <c r="C49" s="319"/>
      <c r="D49" s="436"/>
      <c r="E49" s="343"/>
      <c r="G49" s="133"/>
      <c r="H49" s="133"/>
    </row>
    <row r="50" spans="1:8" ht="12">
      <c r="A50" s="318"/>
      <c r="B50" s="318"/>
      <c r="C50" s="319"/>
      <c r="D50" s="57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816</v>
      </c>
      <c r="C52" s="435" t="s">
        <v>778</v>
      </c>
      <c r="D52" s="570"/>
      <c r="G52" s="133"/>
      <c r="H52" s="133"/>
    </row>
    <row r="53" spans="1:8" ht="12">
      <c r="A53" s="318"/>
      <c r="B53" s="318" t="s">
        <v>870</v>
      </c>
      <c r="C53" s="318" t="s">
        <v>871</v>
      </c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1.5748031496062993" right="0.75" top="0.984251968503937" bottom="0" header="0.7874015748031497" footer="0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zoomScale="85" zoomScaleNormal="85" workbookViewId="0" topLeftCell="A1">
      <selection activeCell="L40" sqref="L40"/>
    </sheetView>
  </sheetViews>
  <sheetFormatPr defaultColWidth="9.00390625" defaultRowHeight="12.75"/>
  <cols>
    <col min="1" max="1" width="48.375" style="537" customWidth="1"/>
    <col min="2" max="2" width="8.125" style="538" customWidth="1"/>
    <col min="3" max="4" width="9.125" style="2" customWidth="1"/>
    <col min="5" max="5" width="8.375" style="2" customWidth="1"/>
    <col min="6" max="6" width="7.375" style="2" customWidth="1"/>
    <col min="7" max="7" width="9.375" style="2" customWidth="1"/>
    <col min="8" max="8" width="7.375" style="2" customWidth="1"/>
    <col min="9" max="9" width="8.1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0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5" t="str">
        <f>'справка №1-БАЛАНС'!E3</f>
        <v> "АСЕНОВГРАД - ТАБАК"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825219180</v>
      </c>
      <c r="N3" s="2"/>
    </row>
    <row r="4" spans="1:15" s="530" customFormat="1" ht="13.5" customHeight="1">
      <c r="A4" s="465" t="s">
        <v>459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6">
        <f>'справка №1-БАЛАНС'!H4</f>
        <v>160</v>
      </c>
      <c r="N4" s="3"/>
      <c r="O4" s="3"/>
    </row>
    <row r="5" spans="1:14" s="530" customFormat="1" ht="12.75" customHeight="1">
      <c r="A5" s="465" t="s">
        <v>5</v>
      </c>
      <c r="B5" s="599" t="str">
        <f>'справка №1-БАЛАНС'!E5</f>
        <v>31.03.2011 г.    </v>
      </c>
      <c r="C5" s="599"/>
      <c r="D5" s="599"/>
      <c r="E5" s="599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535</v>
      </c>
      <c r="D11" s="58">
        <f>'справка №1-БАЛАНС'!H19</f>
        <v>0</v>
      </c>
      <c r="E11" s="58">
        <f>'справка №1-БАЛАНС'!H20</f>
        <v>2566</v>
      </c>
      <c r="F11" s="58">
        <f>'справка №1-БАЛАНС'!H22</f>
        <v>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1028</v>
      </c>
      <c r="J11" s="58">
        <f>'справка №1-БАЛАНС'!H29+'справка №1-БАЛАНС'!H32</f>
        <v>-3110</v>
      </c>
      <c r="K11" s="60"/>
      <c r="L11" s="344">
        <f>SUM(C11:K11)</f>
        <v>1073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535</v>
      </c>
      <c r="D15" s="61">
        <f aca="true" t="shared" si="2" ref="D15:M15">D11+D12</f>
        <v>0</v>
      </c>
      <c r="E15" s="61">
        <f t="shared" si="2"/>
        <v>2566</v>
      </c>
      <c r="F15" s="61">
        <f t="shared" si="2"/>
        <v>54</v>
      </c>
      <c r="G15" s="61">
        <f t="shared" si="2"/>
        <v>0</v>
      </c>
      <c r="H15" s="61">
        <f t="shared" si="2"/>
        <v>0</v>
      </c>
      <c r="I15" s="61">
        <f t="shared" si="2"/>
        <v>1028</v>
      </c>
      <c r="J15" s="61">
        <f t="shared" si="2"/>
        <v>-3110</v>
      </c>
      <c r="K15" s="61">
        <f t="shared" si="2"/>
        <v>0</v>
      </c>
      <c r="L15" s="344">
        <f t="shared" si="1"/>
        <v>1073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-50</v>
      </c>
      <c r="K16" s="60"/>
      <c r="L16" s="344">
        <f t="shared" si="1"/>
        <v>-50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535</v>
      </c>
      <c r="D29" s="59">
        <f aca="true" t="shared" si="6" ref="D29:M29">D17+D20+D21+D24+D28+D27+D15+D16</f>
        <v>0</v>
      </c>
      <c r="E29" s="59">
        <f t="shared" si="6"/>
        <v>2566</v>
      </c>
      <c r="F29" s="59">
        <f t="shared" si="6"/>
        <v>54</v>
      </c>
      <c r="G29" s="59">
        <f t="shared" si="6"/>
        <v>0</v>
      </c>
      <c r="H29" s="59">
        <f t="shared" si="6"/>
        <v>0</v>
      </c>
      <c r="I29" s="59">
        <f t="shared" si="6"/>
        <v>1028</v>
      </c>
      <c r="J29" s="59">
        <f t="shared" si="6"/>
        <v>-3160</v>
      </c>
      <c r="K29" s="59">
        <f t="shared" si="6"/>
        <v>0</v>
      </c>
      <c r="L29" s="344">
        <f t="shared" si="1"/>
        <v>1023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>
        <v>0</v>
      </c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535</v>
      </c>
      <c r="D32" s="59">
        <f t="shared" si="7"/>
        <v>0</v>
      </c>
      <c r="E32" s="59">
        <f t="shared" si="7"/>
        <v>2566</v>
      </c>
      <c r="F32" s="59">
        <f t="shared" si="7"/>
        <v>54</v>
      </c>
      <c r="G32" s="59">
        <f t="shared" si="7"/>
        <v>0</v>
      </c>
      <c r="H32" s="59">
        <f t="shared" si="7"/>
        <v>0</v>
      </c>
      <c r="I32" s="59">
        <f t="shared" si="7"/>
        <v>1028</v>
      </c>
      <c r="J32" s="59">
        <f t="shared" si="7"/>
        <v>-3160</v>
      </c>
      <c r="K32" s="59">
        <f t="shared" si="7"/>
        <v>0</v>
      </c>
      <c r="L32" s="344">
        <f t="shared" si="1"/>
        <v>1023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856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94" t="s">
        <v>858</v>
      </c>
      <c r="E37" s="594"/>
      <c r="F37" s="14"/>
      <c r="G37" s="14"/>
      <c r="H37" s="14"/>
      <c r="I37" s="14"/>
      <c r="J37" s="15" t="s">
        <v>862</v>
      </c>
      <c r="K37" s="15"/>
      <c r="L37" s="348"/>
      <c r="M37" s="348"/>
      <c r="N37" s="11"/>
    </row>
    <row r="38" spans="1:14" ht="12.75">
      <c r="A38" s="452" t="s">
        <v>882</v>
      </c>
      <c r="B38" s="19"/>
      <c r="C38" s="15"/>
      <c r="D38" s="536"/>
      <c r="E38" s="536" t="s">
        <v>869</v>
      </c>
      <c r="F38" s="594"/>
      <c r="G38" s="594"/>
      <c r="H38" s="594"/>
      <c r="I38" s="594"/>
      <c r="J38" s="536"/>
      <c r="K38" s="169" t="s">
        <v>863</v>
      </c>
      <c r="L38" s="536" t="s">
        <v>875</v>
      </c>
      <c r="M38" s="569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7:E37"/>
    <mergeCell ref="F38:I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3937007874015748" right="0.75" top="0" bottom="0" header="0" footer="0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F23" sqref="AF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1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125" style="22" customWidth="1"/>
    <col min="12" max="12" width="10.375" style="22" customWidth="1"/>
    <col min="13" max="13" width="9.37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125" style="22" customWidth="1"/>
    <col min="19" max="16384" width="10.37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382</v>
      </c>
      <c r="B2" s="613"/>
      <c r="C2" s="614" t="str">
        <f>'справка №1-БАЛАНС'!E3</f>
        <v> "АСЕНОВГРАД - ТАБАК" АД</v>
      </c>
      <c r="D2" s="614"/>
      <c r="E2" s="614"/>
      <c r="F2" s="614"/>
      <c r="G2" s="614"/>
      <c r="H2" s="61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825219180</v>
      </c>
      <c r="P2" s="481"/>
      <c r="Q2" s="481"/>
      <c r="R2" s="524"/>
    </row>
    <row r="3" spans="1:18" ht="15">
      <c r="A3" s="612" t="s">
        <v>5</v>
      </c>
      <c r="B3" s="613"/>
      <c r="C3" s="615" t="str">
        <f>'справка №1-БАЛАНС'!E5</f>
        <v>31.03.2011 г.    </v>
      </c>
      <c r="D3" s="615"/>
      <c r="E3" s="615"/>
      <c r="F3" s="483"/>
      <c r="G3" s="483"/>
      <c r="H3" s="483"/>
      <c r="I3" s="483"/>
      <c r="J3" s="483"/>
      <c r="K3" s="483"/>
      <c r="L3" s="483"/>
      <c r="M3" s="604" t="s">
        <v>4</v>
      </c>
      <c r="N3" s="604"/>
      <c r="O3" s="480">
        <f>'справка №1-БАЛАНС'!H4</f>
        <v>160</v>
      </c>
      <c r="P3" s="484"/>
      <c r="Q3" s="484"/>
      <c r="R3" s="525"/>
    </row>
    <row r="4" spans="1:18" ht="12">
      <c r="A4" s="485" t="s">
        <v>521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522</v>
      </c>
    </row>
    <row r="5" spans="1:18" s="100" customFormat="1" ht="30.75" customHeight="1">
      <c r="A5" s="605" t="s">
        <v>462</v>
      </c>
      <c r="B5" s="606"/>
      <c r="C5" s="609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437</v>
      </c>
      <c r="E9" s="189"/>
      <c r="F9" s="189"/>
      <c r="G9" s="74">
        <f>D9+E9-F9</f>
        <v>437</v>
      </c>
      <c r="H9" s="65"/>
      <c r="I9" s="65"/>
      <c r="J9" s="74">
        <f>G9+H9-I9</f>
        <v>437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2836</v>
      </c>
      <c r="E10" s="189"/>
      <c r="F10" s="189"/>
      <c r="G10" s="74">
        <f aca="true" t="shared" si="2" ref="G10:G39">D10+E10-F10</f>
        <v>2836</v>
      </c>
      <c r="H10" s="65"/>
      <c r="I10" s="65"/>
      <c r="J10" s="74">
        <f aca="true" t="shared" si="3" ref="J10:J39">G10+H10-I10</f>
        <v>2836</v>
      </c>
      <c r="K10" s="65">
        <v>1609</v>
      </c>
      <c r="L10" s="65">
        <v>31</v>
      </c>
      <c r="M10" s="65"/>
      <c r="N10" s="74">
        <f aca="true" t="shared" si="4" ref="N10:N39">K10+L10-M10</f>
        <v>1640</v>
      </c>
      <c r="O10" s="65"/>
      <c r="P10" s="65"/>
      <c r="Q10" s="74">
        <f t="shared" si="0"/>
        <v>1640</v>
      </c>
      <c r="R10" s="74">
        <f t="shared" si="1"/>
        <v>1196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4616</v>
      </c>
      <c r="E11" s="189"/>
      <c r="F11" s="189"/>
      <c r="G11" s="74">
        <f t="shared" si="2"/>
        <v>4616</v>
      </c>
      <c r="H11" s="65"/>
      <c r="I11" s="65"/>
      <c r="J11" s="74">
        <f t="shared" si="3"/>
        <v>4616</v>
      </c>
      <c r="K11" s="65">
        <v>4615</v>
      </c>
      <c r="L11" s="65"/>
      <c r="M11" s="65"/>
      <c r="N11" s="74">
        <f t="shared" si="4"/>
        <v>4615</v>
      </c>
      <c r="O11" s="65"/>
      <c r="P11" s="65"/>
      <c r="Q11" s="74">
        <f t="shared" si="0"/>
        <v>4615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36</v>
      </c>
      <c r="E13" s="189"/>
      <c r="F13" s="189"/>
      <c r="G13" s="74">
        <f t="shared" si="2"/>
        <v>36</v>
      </c>
      <c r="H13" s="65"/>
      <c r="I13" s="65"/>
      <c r="J13" s="74">
        <f t="shared" si="3"/>
        <v>36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12</v>
      </c>
      <c r="L14" s="65"/>
      <c r="M14" s="65"/>
      <c r="N14" s="74">
        <f t="shared" si="4"/>
        <v>12</v>
      </c>
      <c r="O14" s="65"/>
      <c r="P14" s="65"/>
      <c r="Q14" s="74">
        <f t="shared" si="0"/>
        <v>12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852</v>
      </c>
      <c r="B15" s="374" t="s">
        <v>853</v>
      </c>
      <c r="C15" s="454" t="s">
        <v>854</v>
      </c>
      <c r="D15" s="455"/>
      <c r="E15" s="455">
        <v>0</v>
      </c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7939</v>
      </c>
      <c r="E17" s="194">
        <f>SUM(E9:E16)</f>
        <v>0</v>
      </c>
      <c r="F17" s="194">
        <f>SUM(F9:F16)</f>
        <v>0</v>
      </c>
      <c r="G17" s="74">
        <f t="shared" si="2"/>
        <v>7939</v>
      </c>
      <c r="H17" s="75">
        <f>SUM(H9:H16)</f>
        <v>0</v>
      </c>
      <c r="I17" s="75">
        <f>SUM(I9:I16)</f>
        <v>0</v>
      </c>
      <c r="J17" s="74">
        <f t="shared" si="3"/>
        <v>7939</v>
      </c>
      <c r="K17" s="75">
        <f>SUM(K9:K16)</f>
        <v>6272</v>
      </c>
      <c r="L17" s="75">
        <f>SUM(L9:L16)</f>
        <v>31</v>
      </c>
      <c r="M17" s="75">
        <f>SUM(M9:M16)</f>
        <v>0</v>
      </c>
      <c r="N17" s="74">
        <f t="shared" si="4"/>
        <v>6303</v>
      </c>
      <c r="O17" s="75">
        <f>SUM(O9:O16)</f>
        <v>0</v>
      </c>
      <c r="P17" s="75">
        <f>SUM(P9:P16)</f>
        <v>0</v>
      </c>
      <c r="Q17" s="74">
        <f t="shared" si="5"/>
        <v>6303</v>
      </c>
      <c r="R17" s="74">
        <f t="shared" si="6"/>
        <v>1636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12</v>
      </c>
      <c r="L22" s="65">
        <v>0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12</v>
      </c>
      <c r="L25" s="66">
        <f t="shared" si="7"/>
        <v>0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7">
        <f>D17+D18+D19+D25+D38+D39</f>
        <v>7951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7951</v>
      </c>
      <c r="H40" s="437">
        <f t="shared" si="13"/>
        <v>0</v>
      </c>
      <c r="I40" s="437">
        <f t="shared" si="13"/>
        <v>0</v>
      </c>
      <c r="J40" s="437">
        <f t="shared" si="13"/>
        <v>7951</v>
      </c>
      <c r="K40" s="437">
        <f t="shared" si="13"/>
        <v>6284</v>
      </c>
      <c r="L40" s="437">
        <f t="shared" si="13"/>
        <v>31</v>
      </c>
      <c r="M40" s="437">
        <f t="shared" si="13"/>
        <v>0</v>
      </c>
      <c r="N40" s="437">
        <f t="shared" si="13"/>
        <v>6315</v>
      </c>
      <c r="O40" s="437">
        <f t="shared" si="13"/>
        <v>0</v>
      </c>
      <c r="P40" s="437">
        <f t="shared" si="13"/>
        <v>0</v>
      </c>
      <c r="Q40" s="437">
        <f t="shared" si="13"/>
        <v>6315</v>
      </c>
      <c r="R40" s="437">
        <f t="shared" si="13"/>
        <v>1636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56" t="s">
        <v>876</v>
      </c>
      <c r="I48" s="356"/>
      <c r="J48" s="356"/>
      <c r="K48" s="611"/>
      <c r="L48" s="611"/>
      <c r="M48" s="611"/>
      <c r="N48" s="611"/>
      <c r="O48" s="600" t="s">
        <v>861</v>
      </c>
      <c r="P48" s="601"/>
      <c r="Q48" s="601"/>
      <c r="R48" s="601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 t="s">
        <v>868</v>
      </c>
      <c r="K49" s="349"/>
      <c r="L49" s="349"/>
      <c r="M49" s="349"/>
      <c r="N49" s="349"/>
      <c r="O49" s="349"/>
      <c r="P49" s="318" t="s">
        <v>857</v>
      </c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8:N48"/>
    <mergeCell ref="O48:R48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937007874015748" right="0.75" top="0.984251968503937" bottom="0" header="0.7874015748031497" footer="0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9" sqref="D9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375" style="22" customWidth="1"/>
    <col min="4" max="4" width="21.125" style="22" customWidth="1"/>
    <col min="5" max="5" width="13.125" style="22" customWidth="1"/>
    <col min="6" max="6" width="14.875" style="22" customWidth="1"/>
    <col min="7" max="26" width="10.375" style="22" hidden="1" customWidth="1"/>
    <col min="27" max="16384" width="10.375" style="22" customWidth="1"/>
  </cols>
  <sheetData>
    <row r="1" spans="1:6" ht="24" customHeight="1">
      <c r="A1" s="619" t="s">
        <v>606</v>
      </c>
      <c r="B1" s="619"/>
      <c r="C1" s="619"/>
      <c r="D1" s="619"/>
      <c r="E1" s="619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382</v>
      </c>
      <c r="B3" s="622" t="str">
        <f>'справка №1-БАЛАНС'!E3</f>
        <v> "АСЕНОВГРАД - ТАБАК" АД</v>
      </c>
      <c r="C3" s="623"/>
      <c r="D3" s="524" t="s">
        <v>2</v>
      </c>
      <c r="E3" s="107">
        <f>'справка №1-БАЛАНС'!H3</f>
        <v>825219180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0" t="str">
        <f>'справка №1-БАЛАНС'!E5</f>
        <v>31.03.2011 г.    </v>
      </c>
      <c r="C4" s="621"/>
      <c r="D4" s="525" t="s">
        <v>4</v>
      </c>
      <c r="E4" s="107">
        <f>'справка №1-БАЛАНС'!H4</f>
        <v>160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607</v>
      </c>
      <c r="B5" s="494"/>
      <c r="C5" s="495"/>
      <c r="D5" s="107"/>
      <c r="E5" s="496" t="s">
        <v>608</v>
      </c>
    </row>
    <row r="6" spans="1:14" s="100" customFormat="1" ht="12">
      <c r="A6" s="388" t="s">
        <v>462</v>
      </c>
      <c r="B6" s="389" t="s">
        <v>8</v>
      </c>
      <c r="C6" s="390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613</v>
      </c>
      <c r="B9" s="393" t="s">
        <v>614</v>
      </c>
      <c r="C9" s="108"/>
      <c r="D9" s="108"/>
      <c r="E9" s="120">
        <f>C9-D9</f>
        <v>0</v>
      </c>
      <c r="F9" s="106"/>
    </row>
    <row r="10" spans="1:6" ht="12">
      <c r="A10" s="392" t="s">
        <v>615</v>
      </c>
      <c r="B10" s="394"/>
      <c r="C10" s="104"/>
      <c r="D10" s="104"/>
      <c r="E10" s="120"/>
      <c r="F10" s="106"/>
    </row>
    <row r="11" spans="1:15" ht="12">
      <c r="A11" s="395" t="s">
        <v>616</v>
      </c>
      <c r="B11" s="396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618</v>
      </c>
      <c r="B12" s="396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620</v>
      </c>
      <c r="B13" s="396" t="s">
        <v>621</v>
      </c>
      <c r="C13" s="108"/>
      <c r="D13" s="108"/>
      <c r="E13" s="120">
        <f t="shared" si="0"/>
        <v>0</v>
      </c>
      <c r="F13" s="106"/>
    </row>
    <row r="14" spans="1:6" ht="12">
      <c r="A14" s="395" t="s">
        <v>622</v>
      </c>
      <c r="B14" s="396" t="s">
        <v>623</v>
      </c>
      <c r="C14" s="108"/>
      <c r="D14" s="108"/>
      <c r="E14" s="120">
        <f t="shared" si="0"/>
        <v>0</v>
      </c>
      <c r="F14" s="106"/>
    </row>
    <row r="15" spans="1:6" ht="12">
      <c r="A15" s="395" t="s">
        <v>624</v>
      </c>
      <c r="B15" s="396" t="s">
        <v>625</v>
      </c>
      <c r="C15" s="108"/>
      <c r="D15" s="108"/>
      <c r="E15" s="120">
        <f t="shared" si="0"/>
        <v>0</v>
      </c>
      <c r="F15" s="106"/>
    </row>
    <row r="16" spans="1:15" ht="12">
      <c r="A16" s="395" t="s">
        <v>626</v>
      </c>
      <c r="B16" s="396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628</v>
      </c>
      <c r="B17" s="396" t="s">
        <v>629</v>
      </c>
      <c r="C17" s="108"/>
      <c r="D17" s="108"/>
      <c r="E17" s="120">
        <f t="shared" si="0"/>
        <v>0</v>
      </c>
      <c r="F17" s="106"/>
    </row>
    <row r="18" spans="1:6" ht="12">
      <c r="A18" s="395" t="s">
        <v>622</v>
      </c>
      <c r="B18" s="396" t="s">
        <v>630</v>
      </c>
      <c r="C18" s="108"/>
      <c r="D18" s="108"/>
      <c r="E18" s="120">
        <f t="shared" si="0"/>
        <v>0</v>
      </c>
      <c r="F18" s="106"/>
    </row>
    <row r="19" spans="1:15" ht="12">
      <c r="A19" s="397" t="s">
        <v>631</v>
      </c>
      <c r="B19" s="393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633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634</v>
      </c>
      <c r="B21" s="393" t="s">
        <v>635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636</v>
      </c>
      <c r="B23" s="398"/>
      <c r="C23" s="119"/>
      <c r="D23" s="104"/>
      <c r="E23" s="120"/>
      <c r="F23" s="106"/>
    </row>
    <row r="24" spans="1:15" ht="12">
      <c r="A24" s="395" t="s">
        <v>637</v>
      </c>
      <c r="B24" s="396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639</v>
      </c>
      <c r="B25" s="396" t="s">
        <v>640</v>
      </c>
      <c r="C25" s="108"/>
      <c r="D25" s="108"/>
      <c r="E25" s="120">
        <f t="shared" si="0"/>
        <v>0</v>
      </c>
      <c r="F25" s="106"/>
    </row>
    <row r="26" spans="1:6" ht="12">
      <c r="A26" s="395" t="s">
        <v>641</v>
      </c>
      <c r="B26" s="396" t="s">
        <v>642</v>
      </c>
      <c r="C26" s="108"/>
      <c r="D26" s="108"/>
      <c r="E26" s="120">
        <f t="shared" si="0"/>
        <v>0</v>
      </c>
      <c r="F26" s="106"/>
    </row>
    <row r="27" spans="1:6" ht="12">
      <c r="A27" s="395" t="s">
        <v>643</v>
      </c>
      <c r="B27" s="396" t="s">
        <v>644</v>
      </c>
      <c r="C27" s="108"/>
      <c r="D27" s="108"/>
      <c r="E27" s="120">
        <f t="shared" si="0"/>
        <v>0</v>
      </c>
      <c r="F27" s="106"/>
    </row>
    <row r="28" spans="1:6" ht="12">
      <c r="A28" s="395" t="s">
        <v>645</v>
      </c>
      <c r="B28" s="396" t="s">
        <v>646</v>
      </c>
      <c r="C28" s="108">
        <v>6</v>
      </c>
      <c r="D28" s="108"/>
      <c r="E28" s="120">
        <f t="shared" si="0"/>
        <v>6</v>
      </c>
      <c r="F28" s="106"/>
    </row>
    <row r="29" spans="1:6" ht="12">
      <c r="A29" s="395" t="s">
        <v>647</v>
      </c>
      <c r="B29" s="396" t="s">
        <v>648</v>
      </c>
      <c r="C29" s="108"/>
      <c r="D29" s="108"/>
      <c r="E29" s="120">
        <f t="shared" si="0"/>
        <v>0</v>
      </c>
      <c r="F29" s="106"/>
    </row>
    <row r="30" spans="1:6" ht="12">
      <c r="A30" s="395" t="s">
        <v>649</v>
      </c>
      <c r="B30" s="396" t="s">
        <v>650</v>
      </c>
      <c r="C30" s="108"/>
      <c r="D30" s="108"/>
      <c r="E30" s="120">
        <f t="shared" si="0"/>
        <v>0</v>
      </c>
      <c r="F30" s="106"/>
    </row>
    <row r="31" spans="1:6" ht="12">
      <c r="A31" s="395" t="s">
        <v>651</v>
      </c>
      <c r="B31" s="396" t="s">
        <v>652</v>
      </c>
      <c r="C31" s="108"/>
      <c r="D31" s="108"/>
      <c r="E31" s="120">
        <f t="shared" si="0"/>
        <v>0</v>
      </c>
      <c r="F31" s="106"/>
    </row>
    <row r="32" spans="1:6" ht="12">
      <c r="A32" s="395" t="s">
        <v>653</v>
      </c>
      <c r="B32" s="396" t="s">
        <v>654</v>
      </c>
      <c r="C32" s="108">
        <v>1</v>
      </c>
      <c r="D32" s="108"/>
      <c r="E32" s="120">
        <f t="shared" si="0"/>
        <v>1</v>
      </c>
      <c r="F32" s="106"/>
    </row>
    <row r="33" spans="1:15" ht="12">
      <c r="A33" s="395" t="s">
        <v>655</v>
      </c>
      <c r="B33" s="396" t="s">
        <v>656</v>
      </c>
      <c r="C33" s="105">
        <f>SUM(C34:C37)</f>
        <v>1</v>
      </c>
      <c r="D33" s="105">
        <f>SUM(D34:D37)</f>
        <v>0</v>
      </c>
      <c r="E33" s="121">
        <f>SUM(E34:E37)</f>
        <v>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657</v>
      </c>
      <c r="B34" s="396" t="s">
        <v>658</v>
      </c>
      <c r="C34" s="108"/>
      <c r="D34" s="108"/>
      <c r="E34" s="120">
        <f t="shared" si="0"/>
        <v>0</v>
      </c>
      <c r="F34" s="106"/>
    </row>
    <row r="35" spans="1:6" ht="12">
      <c r="A35" s="395" t="s">
        <v>659</v>
      </c>
      <c r="B35" s="396" t="s">
        <v>660</v>
      </c>
      <c r="C35" s="108">
        <v>1</v>
      </c>
      <c r="D35" s="108"/>
      <c r="E35" s="120">
        <f t="shared" si="0"/>
        <v>1</v>
      </c>
      <c r="F35" s="106"/>
    </row>
    <row r="36" spans="1:6" ht="12">
      <c r="A36" s="395" t="s">
        <v>661</v>
      </c>
      <c r="B36" s="396" t="s">
        <v>662</v>
      </c>
      <c r="C36" s="108"/>
      <c r="D36" s="108"/>
      <c r="E36" s="120">
        <f t="shared" si="0"/>
        <v>0</v>
      </c>
      <c r="F36" s="106"/>
    </row>
    <row r="37" spans="1:6" ht="12">
      <c r="A37" s="395" t="s">
        <v>663</v>
      </c>
      <c r="B37" s="396" t="s">
        <v>664</v>
      </c>
      <c r="C37" s="108"/>
      <c r="D37" s="108"/>
      <c r="E37" s="120">
        <f t="shared" si="0"/>
        <v>0</v>
      </c>
      <c r="F37" s="106"/>
    </row>
    <row r="38" spans="1:15" ht="12">
      <c r="A38" s="395" t="s">
        <v>665</v>
      </c>
      <c r="B38" s="396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667</v>
      </c>
      <c r="B39" s="396" t="s">
        <v>668</v>
      </c>
      <c r="C39" s="108"/>
      <c r="D39" s="108"/>
      <c r="E39" s="120">
        <f t="shared" si="0"/>
        <v>0</v>
      </c>
      <c r="F39" s="106"/>
    </row>
    <row r="40" spans="1:6" ht="12">
      <c r="A40" s="395" t="s">
        <v>669</v>
      </c>
      <c r="B40" s="396" t="s">
        <v>670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5" t="s">
        <v>671</v>
      </c>
      <c r="B41" s="396" t="s">
        <v>672</v>
      </c>
      <c r="C41" s="108"/>
      <c r="D41" s="108"/>
      <c r="E41" s="120">
        <f t="shared" si="0"/>
        <v>0</v>
      </c>
      <c r="F41" s="106"/>
    </row>
    <row r="42" spans="1:6" ht="12">
      <c r="A42" s="395" t="s">
        <v>673</v>
      </c>
      <c r="B42" s="396" t="s">
        <v>674</v>
      </c>
      <c r="C42" s="108"/>
      <c r="D42" s="108"/>
      <c r="E42" s="120">
        <f t="shared" si="0"/>
        <v>0</v>
      </c>
      <c r="F42" s="106"/>
    </row>
    <row r="43" spans="1:15" ht="12">
      <c r="A43" s="397" t="s">
        <v>675</v>
      </c>
      <c r="B43" s="393" t="s">
        <v>676</v>
      </c>
      <c r="C43" s="104">
        <f>C24+C28+C29+C31+C30+C32+C33+C38</f>
        <v>8</v>
      </c>
      <c r="D43" s="104">
        <f>D24+D28+D29+D31+D30+D32+D33+D38</f>
        <v>0</v>
      </c>
      <c r="E43" s="118">
        <f>E24+E28+E29+E31+E30+E32+E33+E38</f>
        <v>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677</v>
      </c>
      <c r="B44" s="394" t="s">
        <v>678</v>
      </c>
      <c r="C44" s="103">
        <f>C43+C21+C19+C9</f>
        <v>8</v>
      </c>
      <c r="D44" s="103">
        <f>D43+D21+D19+D9</f>
        <v>0</v>
      </c>
      <c r="E44" s="118">
        <f>E43+E21+E19+E9</f>
        <v>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679</v>
      </c>
      <c r="B47" s="400"/>
      <c r="C47" s="402"/>
      <c r="D47" s="402"/>
      <c r="E47" s="402"/>
      <c r="F47" s="122" t="s">
        <v>275</v>
      </c>
    </row>
    <row r="48" spans="1:6" s="100" customFormat="1" ht="24">
      <c r="A48" s="388" t="s">
        <v>462</v>
      </c>
      <c r="B48" s="389" t="s">
        <v>8</v>
      </c>
      <c r="C48" s="403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8"/>
      <c r="B49" s="391"/>
      <c r="C49" s="403"/>
      <c r="D49" s="392" t="s">
        <v>611</v>
      </c>
      <c r="E49" s="392" t="s">
        <v>612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683</v>
      </c>
      <c r="B51" s="398"/>
      <c r="C51" s="103"/>
      <c r="D51" s="103"/>
      <c r="E51" s="103"/>
      <c r="F51" s="404"/>
    </row>
    <row r="52" spans="1:16" ht="24">
      <c r="A52" s="395" t="s">
        <v>684</v>
      </c>
      <c r="B52" s="396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686</v>
      </c>
      <c r="B53" s="396" t="s">
        <v>687</v>
      </c>
      <c r="C53" s="108"/>
      <c r="D53" s="108"/>
      <c r="E53" s="119">
        <f>C53-D53</f>
        <v>0</v>
      </c>
      <c r="F53" s="108"/>
    </row>
    <row r="54" spans="1:6" ht="12">
      <c r="A54" s="395" t="s">
        <v>688</v>
      </c>
      <c r="B54" s="396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673</v>
      </c>
      <c r="B55" s="396" t="s">
        <v>690</v>
      </c>
      <c r="C55" s="108"/>
      <c r="D55" s="108"/>
      <c r="E55" s="119">
        <f t="shared" si="1"/>
        <v>0</v>
      </c>
      <c r="F55" s="108"/>
    </row>
    <row r="56" spans="1:16" ht="24">
      <c r="A56" s="395" t="s">
        <v>691</v>
      </c>
      <c r="B56" s="396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693</v>
      </c>
      <c r="B57" s="396" t="s">
        <v>694</v>
      </c>
      <c r="C57" s="108"/>
      <c r="D57" s="108"/>
      <c r="E57" s="119">
        <f t="shared" si="1"/>
        <v>0</v>
      </c>
      <c r="F57" s="108"/>
    </row>
    <row r="58" spans="1:6" ht="12">
      <c r="A58" s="405" t="s">
        <v>695</v>
      </c>
      <c r="B58" s="396" t="s">
        <v>696</v>
      </c>
      <c r="C58" s="109"/>
      <c r="D58" s="109"/>
      <c r="E58" s="119">
        <f t="shared" si="1"/>
        <v>0</v>
      </c>
      <c r="F58" s="109"/>
    </row>
    <row r="59" spans="1:6" ht="12">
      <c r="A59" s="405" t="s">
        <v>697</v>
      </c>
      <c r="B59" s="396" t="s">
        <v>698</v>
      </c>
      <c r="C59" s="108"/>
      <c r="D59" s="108"/>
      <c r="E59" s="119">
        <f t="shared" si="1"/>
        <v>0</v>
      </c>
      <c r="F59" s="108"/>
    </row>
    <row r="60" spans="1:6" ht="12">
      <c r="A60" s="405" t="s">
        <v>695</v>
      </c>
      <c r="B60" s="396" t="s">
        <v>699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700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701</v>
      </c>
      <c r="C62" s="108"/>
      <c r="D62" s="108"/>
      <c r="E62" s="119">
        <f t="shared" si="1"/>
        <v>0</v>
      </c>
      <c r="F62" s="110"/>
    </row>
    <row r="63" spans="1:6" ht="12">
      <c r="A63" s="395" t="s">
        <v>702</v>
      </c>
      <c r="B63" s="396" t="s">
        <v>703</v>
      </c>
      <c r="C63" s="108"/>
      <c r="D63" s="108"/>
      <c r="E63" s="119">
        <f t="shared" si="1"/>
        <v>0</v>
      </c>
      <c r="F63" s="110"/>
    </row>
    <row r="64" spans="1:6" ht="12">
      <c r="A64" s="395" t="s">
        <v>704</v>
      </c>
      <c r="B64" s="396" t="s">
        <v>705</v>
      </c>
      <c r="C64" s="108">
        <v>43</v>
      </c>
      <c r="D64" s="108">
        <v>43</v>
      </c>
      <c r="E64" s="119">
        <f t="shared" si="1"/>
        <v>0</v>
      </c>
      <c r="F64" s="110"/>
    </row>
    <row r="65" spans="1:6" ht="12">
      <c r="A65" s="395" t="s">
        <v>706</v>
      </c>
      <c r="B65" s="396" t="s">
        <v>707</v>
      </c>
      <c r="C65" s="109"/>
      <c r="D65" s="109"/>
      <c r="E65" s="119">
        <f t="shared" si="1"/>
        <v>0</v>
      </c>
      <c r="F65" s="111"/>
    </row>
    <row r="66" spans="1:16" ht="12">
      <c r="A66" s="397" t="s">
        <v>708</v>
      </c>
      <c r="B66" s="393" t="s">
        <v>709</v>
      </c>
      <c r="C66" s="103">
        <f>C52+C56+C61+C62+C63+C64</f>
        <v>43</v>
      </c>
      <c r="D66" s="103">
        <f>D52+D56+D61+D62+D63+D64</f>
        <v>43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710</v>
      </c>
      <c r="B67" s="394"/>
      <c r="C67" s="104"/>
      <c r="D67" s="104"/>
      <c r="E67" s="119"/>
      <c r="F67" s="112"/>
    </row>
    <row r="68" spans="1:6" ht="12">
      <c r="A68" s="395" t="s">
        <v>711</v>
      </c>
      <c r="B68" s="406" t="s">
        <v>712</v>
      </c>
      <c r="C68" s="108">
        <v>44</v>
      </c>
      <c r="D68" s="108">
        <v>44</v>
      </c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713</v>
      </c>
      <c r="B70" s="398"/>
      <c r="C70" s="104"/>
      <c r="D70" s="104"/>
      <c r="E70" s="119"/>
      <c r="F70" s="112"/>
    </row>
    <row r="71" spans="1:16" ht="24">
      <c r="A71" s="395" t="s">
        <v>684</v>
      </c>
      <c r="B71" s="396" t="s">
        <v>714</v>
      </c>
      <c r="C71" s="105">
        <f>SUM(C72:C74)</f>
        <v>237</v>
      </c>
      <c r="D71" s="105">
        <f>SUM(D72:D74)</f>
        <v>0</v>
      </c>
      <c r="E71" s="105">
        <f>SUM(E72:E74)</f>
        <v>237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715</v>
      </c>
      <c r="B72" s="396" t="s">
        <v>716</v>
      </c>
      <c r="C72" s="108">
        <v>43</v>
      </c>
      <c r="D72" s="108"/>
      <c r="E72" s="119">
        <f t="shared" si="1"/>
        <v>43</v>
      </c>
      <c r="F72" s="110"/>
    </row>
    <row r="73" spans="1:6" ht="12">
      <c r="A73" s="395" t="s">
        <v>717</v>
      </c>
      <c r="B73" s="396" t="s">
        <v>718</v>
      </c>
      <c r="C73" s="108"/>
      <c r="D73" s="108"/>
      <c r="E73" s="119">
        <f t="shared" si="1"/>
        <v>0</v>
      </c>
      <c r="F73" s="110"/>
    </row>
    <row r="74" spans="1:6" ht="12">
      <c r="A74" s="407" t="s">
        <v>719</v>
      </c>
      <c r="B74" s="396" t="s">
        <v>720</v>
      </c>
      <c r="C74" s="108">
        <v>194</v>
      </c>
      <c r="D74" s="108"/>
      <c r="E74" s="119">
        <f t="shared" si="1"/>
        <v>194</v>
      </c>
      <c r="F74" s="110"/>
    </row>
    <row r="75" spans="1:16" ht="24">
      <c r="A75" s="395" t="s">
        <v>691</v>
      </c>
      <c r="B75" s="396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722</v>
      </c>
      <c r="B76" s="396" t="s">
        <v>723</v>
      </c>
      <c r="C76" s="108"/>
      <c r="D76" s="108"/>
      <c r="E76" s="119">
        <f t="shared" si="1"/>
        <v>0</v>
      </c>
      <c r="F76" s="108"/>
    </row>
    <row r="77" spans="1:6" ht="12">
      <c r="A77" s="395" t="s">
        <v>724</v>
      </c>
      <c r="B77" s="396" t="s">
        <v>725</v>
      </c>
      <c r="C77" s="109"/>
      <c r="D77" s="109"/>
      <c r="E77" s="119">
        <f t="shared" si="1"/>
        <v>0</v>
      </c>
      <c r="F77" s="109"/>
    </row>
    <row r="78" spans="1:6" ht="12">
      <c r="A78" s="395" t="s">
        <v>726</v>
      </c>
      <c r="B78" s="396" t="s">
        <v>727</v>
      </c>
      <c r="C78" s="108"/>
      <c r="D78" s="108"/>
      <c r="E78" s="119">
        <f t="shared" si="1"/>
        <v>0</v>
      </c>
      <c r="F78" s="108"/>
    </row>
    <row r="79" spans="1:6" ht="12">
      <c r="A79" s="395" t="s">
        <v>695</v>
      </c>
      <c r="B79" s="396" t="s">
        <v>728</v>
      </c>
      <c r="C79" s="109"/>
      <c r="D79" s="109"/>
      <c r="E79" s="119">
        <f t="shared" si="1"/>
        <v>0</v>
      </c>
      <c r="F79" s="109"/>
    </row>
    <row r="80" spans="1:16" ht="12">
      <c r="A80" s="395" t="s">
        <v>729</v>
      </c>
      <c r="B80" s="396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731</v>
      </c>
      <c r="B81" s="396" t="s">
        <v>732</v>
      </c>
      <c r="C81" s="108"/>
      <c r="D81" s="108"/>
      <c r="E81" s="119">
        <f t="shared" si="1"/>
        <v>0</v>
      </c>
      <c r="F81" s="108"/>
    </row>
    <row r="82" spans="1:6" ht="12">
      <c r="A82" s="395" t="s">
        <v>733</v>
      </c>
      <c r="B82" s="396" t="s">
        <v>734</v>
      </c>
      <c r="C82" s="108"/>
      <c r="D82" s="108"/>
      <c r="E82" s="119">
        <f t="shared" si="1"/>
        <v>0</v>
      </c>
      <c r="F82" s="108"/>
    </row>
    <row r="83" spans="1:6" ht="24">
      <c r="A83" s="395" t="s">
        <v>735</v>
      </c>
      <c r="B83" s="396" t="s">
        <v>736</v>
      </c>
      <c r="C83" s="108"/>
      <c r="D83" s="108"/>
      <c r="E83" s="119">
        <f t="shared" si="1"/>
        <v>0</v>
      </c>
      <c r="F83" s="108"/>
    </row>
    <row r="84" spans="1:6" ht="12">
      <c r="A84" s="395" t="s">
        <v>737</v>
      </c>
      <c r="B84" s="396" t="s">
        <v>738</v>
      </c>
      <c r="C84" s="108"/>
      <c r="D84" s="108"/>
      <c r="E84" s="119">
        <f t="shared" si="1"/>
        <v>0</v>
      </c>
      <c r="F84" s="108"/>
    </row>
    <row r="85" spans="1:16" ht="12">
      <c r="A85" s="395" t="s">
        <v>739</v>
      </c>
      <c r="B85" s="396" t="s">
        <v>740</v>
      </c>
      <c r="C85" s="104">
        <f>SUM(C86:C90)+C94</f>
        <v>298</v>
      </c>
      <c r="D85" s="104">
        <f>SUM(D86:D90)+D94</f>
        <v>0</v>
      </c>
      <c r="E85" s="104">
        <f>SUM(E86:E90)+E94</f>
        <v>298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741</v>
      </c>
      <c r="B86" s="396" t="s">
        <v>742</v>
      </c>
      <c r="C86" s="108"/>
      <c r="D86" s="108"/>
      <c r="E86" s="119">
        <f t="shared" si="1"/>
        <v>0</v>
      </c>
      <c r="F86" s="108"/>
    </row>
    <row r="87" spans="1:6" ht="12">
      <c r="A87" s="395" t="s">
        <v>743</v>
      </c>
      <c r="B87" s="396" t="s">
        <v>744</v>
      </c>
      <c r="C87" s="108">
        <v>54</v>
      </c>
      <c r="D87" s="108"/>
      <c r="E87" s="119">
        <f t="shared" si="1"/>
        <v>54</v>
      </c>
      <c r="F87" s="108"/>
    </row>
    <row r="88" spans="1:6" ht="12">
      <c r="A88" s="395" t="s">
        <v>745</v>
      </c>
      <c r="B88" s="396" t="s">
        <v>746</v>
      </c>
      <c r="C88" s="108">
        <v>20</v>
      </c>
      <c r="D88" s="108"/>
      <c r="E88" s="119">
        <f t="shared" si="1"/>
        <v>20</v>
      </c>
      <c r="F88" s="108"/>
    </row>
    <row r="89" spans="1:6" ht="12">
      <c r="A89" s="395" t="s">
        <v>747</v>
      </c>
      <c r="B89" s="396" t="s">
        <v>748</v>
      </c>
      <c r="C89" s="108">
        <v>58</v>
      </c>
      <c r="D89" s="108"/>
      <c r="E89" s="119">
        <f t="shared" si="1"/>
        <v>58</v>
      </c>
      <c r="F89" s="108"/>
    </row>
    <row r="90" spans="1:16" ht="12">
      <c r="A90" s="395" t="s">
        <v>749</v>
      </c>
      <c r="B90" s="396" t="s">
        <v>750</v>
      </c>
      <c r="C90" s="103">
        <f>SUM(C91:C93)</f>
        <v>161</v>
      </c>
      <c r="D90" s="103">
        <f>SUM(D91:D93)</f>
        <v>0</v>
      </c>
      <c r="E90" s="103">
        <f>SUM(E91:E93)</f>
        <v>161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751</v>
      </c>
      <c r="B91" s="396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5" t="s">
        <v>659</v>
      </c>
      <c r="B92" s="396" t="s">
        <v>753</v>
      </c>
      <c r="C92" s="108"/>
      <c r="D92" s="108">
        <v>0</v>
      </c>
      <c r="E92" s="119">
        <f t="shared" si="1"/>
        <v>0</v>
      </c>
      <c r="F92" s="108"/>
    </row>
    <row r="93" spans="1:6" ht="12">
      <c r="A93" s="395" t="s">
        <v>663</v>
      </c>
      <c r="B93" s="396" t="s">
        <v>754</v>
      </c>
      <c r="C93" s="108">
        <v>161</v>
      </c>
      <c r="D93" s="108"/>
      <c r="E93" s="119">
        <f t="shared" si="1"/>
        <v>161</v>
      </c>
      <c r="F93" s="108"/>
    </row>
    <row r="94" spans="1:6" ht="12">
      <c r="A94" s="395" t="s">
        <v>755</v>
      </c>
      <c r="B94" s="396" t="s">
        <v>756</v>
      </c>
      <c r="C94" s="108">
        <v>5</v>
      </c>
      <c r="D94" s="108"/>
      <c r="E94" s="119">
        <f t="shared" si="1"/>
        <v>5</v>
      </c>
      <c r="F94" s="108"/>
    </row>
    <row r="95" spans="1:6" ht="12">
      <c r="A95" s="395" t="s">
        <v>757</v>
      </c>
      <c r="B95" s="396" t="s">
        <v>758</v>
      </c>
      <c r="C95" s="108"/>
      <c r="D95" s="108"/>
      <c r="E95" s="119">
        <f t="shared" si="1"/>
        <v>0</v>
      </c>
      <c r="F95" s="110"/>
    </row>
    <row r="96" spans="1:16" ht="12">
      <c r="A96" s="397" t="s">
        <v>759</v>
      </c>
      <c r="B96" s="406" t="s">
        <v>760</v>
      </c>
      <c r="C96" s="104">
        <f>C85+C80+C75+C71+C95</f>
        <v>535</v>
      </c>
      <c r="D96" s="104">
        <f>D85+D80+D75+D71+D95</f>
        <v>0</v>
      </c>
      <c r="E96" s="104">
        <f>E85+E80+E75+E71+E95</f>
        <v>535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761</v>
      </c>
      <c r="B97" s="394" t="s">
        <v>762</v>
      </c>
      <c r="C97" s="104">
        <f>C96+C68+C66</f>
        <v>622</v>
      </c>
      <c r="D97" s="104">
        <f>D96+D68+D66</f>
        <v>87</v>
      </c>
      <c r="E97" s="104">
        <f>E96+E68+E66</f>
        <v>535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763</v>
      </c>
      <c r="B99" s="409"/>
      <c r="C99" s="113"/>
      <c r="D99" s="113"/>
      <c r="E99" s="113"/>
      <c r="F99" s="410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4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768</v>
      </c>
      <c r="B102" s="396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770</v>
      </c>
      <c r="B103" s="396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772</v>
      </c>
      <c r="B104" s="396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774</v>
      </c>
      <c r="B105" s="394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776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777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349"/>
      <c r="B109" s="387"/>
      <c r="C109" s="349"/>
      <c r="D109" s="349"/>
      <c r="E109" s="349"/>
      <c r="F109" s="349"/>
    </row>
    <row r="110" spans="1:6" ht="12">
      <c r="A110" s="349"/>
      <c r="B110" s="387"/>
      <c r="C110" s="349"/>
      <c r="D110" s="349"/>
      <c r="E110" s="349"/>
      <c r="F110" s="349"/>
    </row>
    <row r="111" spans="1:6" ht="12">
      <c r="A111" s="385"/>
      <c r="B111" s="386"/>
      <c r="C111" s="616" t="s">
        <v>859</v>
      </c>
      <c r="D111" s="616"/>
      <c r="E111" s="616"/>
      <c r="F111" s="616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617" t="s">
        <v>879</v>
      </c>
      <c r="B114" s="617"/>
      <c r="C114" s="617" t="s">
        <v>860</v>
      </c>
      <c r="D114" s="617"/>
      <c r="E114" s="617"/>
      <c r="F114" s="617"/>
    </row>
    <row r="115" spans="1:6" ht="12">
      <c r="A115" s="385"/>
      <c r="B115" s="386"/>
      <c r="C115" s="385"/>
      <c r="D115" s="385" t="s">
        <v>868</v>
      </c>
      <c r="E115" s="385"/>
      <c r="F115" s="318" t="s">
        <v>857</v>
      </c>
    </row>
  </sheetData>
  <sheetProtection password="CF7A" sheet="1" objects="1" scenarios="1"/>
  <mergeCells count="7">
    <mergeCell ref="C111:F111"/>
    <mergeCell ref="C114:F114"/>
    <mergeCell ref="A107:F107"/>
    <mergeCell ref="A1:E1"/>
    <mergeCell ref="B4:C4"/>
    <mergeCell ref="A114:B114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5" right="0.75" top="0.984251968503937" bottom="0.5905511811023623" header="0.7874015748031497" footer="0.3937007874015748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0" sqref="A30"/>
    </sheetView>
  </sheetViews>
  <sheetFormatPr defaultColWidth="9.00390625" defaultRowHeight="12.75"/>
  <cols>
    <col min="1" max="1" width="52.375" style="107" customWidth="1"/>
    <col min="2" max="2" width="9.125" style="522" customWidth="1"/>
    <col min="3" max="3" width="12.875" style="107" customWidth="1"/>
    <col min="4" max="4" width="12.37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37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382</v>
      </c>
      <c r="B4" s="624" t="str">
        <f>'справка №1-БАЛАНС'!E3</f>
        <v> "АСЕНОВГРАД - ТАБАК" АД</v>
      </c>
      <c r="C4" s="624"/>
      <c r="D4" s="624"/>
      <c r="E4" s="624"/>
      <c r="F4" s="624"/>
      <c r="G4" s="630" t="s">
        <v>2</v>
      </c>
      <c r="H4" s="630"/>
      <c r="I4" s="498">
        <f>'справка №1-БАЛАНС'!H3</f>
        <v>825219180</v>
      </c>
    </row>
    <row r="5" spans="1:9" ht="15">
      <c r="A5" s="499" t="s">
        <v>5</v>
      </c>
      <c r="B5" s="625" t="str">
        <f>'справка №1-БАЛАНС'!E5</f>
        <v>31.03.2011 г.    </v>
      </c>
      <c r="C5" s="625"/>
      <c r="D5" s="625"/>
      <c r="E5" s="625"/>
      <c r="F5" s="625"/>
      <c r="G5" s="628" t="s">
        <v>4</v>
      </c>
      <c r="H5" s="629"/>
      <c r="I5" s="498">
        <f>'справка №1-БАЛАНС'!H4</f>
        <v>160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781</v>
      </c>
    </row>
    <row r="7" spans="1:9" s="518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791</v>
      </c>
      <c r="B12" s="90" t="s">
        <v>792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9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9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9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9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9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9" customFormat="1" ht="12">
      <c r="A18" s="88" t="s">
        <v>800</v>
      </c>
      <c r="B18" s="93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806</v>
      </c>
      <c r="B22" s="90" t="s">
        <v>807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815</v>
      </c>
      <c r="B28" s="196"/>
      <c r="C28" s="196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 t="s">
        <v>883</v>
      </c>
      <c r="B30" s="627"/>
      <c r="C30" s="627"/>
      <c r="D30" s="457" t="s">
        <v>816</v>
      </c>
      <c r="E30" s="626"/>
      <c r="F30" s="626"/>
      <c r="G30" s="626"/>
      <c r="H30" s="419" t="s">
        <v>778</v>
      </c>
      <c r="I30" s="626"/>
      <c r="J30" s="626"/>
    </row>
    <row r="31" spans="1:9" s="519" customFormat="1" ht="12">
      <c r="A31" s="349"/>
      <c r="B31" s="387"/>
      <c r="C31" s="349"/>
      <c r="D31" s="521"/>
      <c r="E31" s="521" t="s">
        <v>868</v>
      </c>
      <c r="F31" s="521"/>
      <c r="G31" s="521"/>
      <c r="H31" s="521"/>
      <c r="I31" s="424" t="s">
        <v>857</v>
      </c>
    </row>
    <row r="32" spans="1:9" s="519" customFormat="1" ht="12">
      <c r="A32" s="349"/>
      <c r="B32" s="387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874015748031497" right="0.75" top="0" bottom="0" header="0.7874015748031497" footer="0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A14" sqref="A14"/>
    </sheetView>
  </sheetViews>
  <sheetFormatPr defaultColWidth="9.00390625" defaultRowHeight="12.75"/>
  <cols>
    <col min="1" max="1" width="38.625" style="507" customWidth="1"/>
    <col min="2" max="2" width="8.125" style="517" customWidth="1"/>
    <col min="3" max="3" width="17.00390625" style="507" customWidth="1"/>
    <col min="4" max="4" width="19.375" style="507" customWidth="1"/>
    <col min="5" max="5" width="23.375" style="507" customWidth="1"/>
    <col min="6" max="6" width="18.875" style="507" customWidth="1"/>
    <col min="7" max="16384" width="10.37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1" t="str">
        <f>'справка №1-БАЛАНС'!E3</f>
        <v> "АСЕНОВГРАД - ТАБАК" АД</v>
      </c>
      <c r="C5" s="631"/>
      <c r="D5" s="631"/>
      <c r="E5" s="568" t="s">
        <v>2</v>
      </c>
      <c r="F5" s="450">
        <f>'справка №1-БАЛАНС'!H3</f>
        <v>825219180</v>
      </c>
    </row>
    <row r="6" spans="1:13" ht="15" customHeight="1">
      <c r="A6" s="27" t="s">
        <v>819</v>
      </c>
      <c r="B6" s="632" t="str">
        <f>'справка №1-БАЛАНС'!E5</f>
        <v>31.03.2011 г.    </v>
      </c>
      <c r="C6" s="632"/>
      <c r="D6" s="508"/>
      <c r="E6" s="567" t="s">
        <v>4</v>
      </c>
      <c r="F6" s="509">
        <f>'справка №1-БАЛАНС'!H4</f>
        <v>160</v>
      </c>
      <c r="G6" s="510"/>
      <c r="H6" s="510"/>
      <c r="I6" s="510"/>
      <c r="J6" s="510"/>
      <c r="K6" s="510"/>
      <c r="L6" s="510"/>
      <c r="M6" s="510"/>
    </row>
    <row r="7" spans="1:13" s="511" customFormat="1" ht="15" customHeight="1">
      <c r="A7" s="511" t="s">
        <v>159</v>
      </c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8"/>
      <c r="D10" s="428"/>
      <c r="E10" s="428"/>
      <c r="F10" s="428"/>
    </row>
    <row r="11" spans="1:6" ht="18" customHeight="1">
      <c r="A11" s="36" t="s">
        <v>826</v>
      </c>
      <c r="B11" s="37"/>
      <c r="C11" s="428"/>
      <c r="D11" s="428"/>
      <c r="E11" s="428"/>
      <c r="F11" s="428"/>
    </row>
    <row r="12" spans="1:6" ht="14.25" customHeight="1">
      <c r="A12" s="36" t="s">
        <v>827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828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547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550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562</v>
      </c>
      <c r="B27" s="39" t="s">
        <v>829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830</v>
      </c>
      <c r="B28" s="40"/>
      <c r="C28" s="428"/>
      <c r="D28" s="428"/>
      <c r="E28" s="428"/>
      <c r="F28" s="441"/>
    </row>
    <row r="29" spans="1:6" ht="12.75">
      <c r="A29" s="36" t="s">
        <v>541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544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547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550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579</v>
      </c>
      <c r="B44" s="39" t="s">
        <v>831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832</v>
      </c>
      <c r="B45" s="40"/>
      <c r="C45" s="428"/>
      <c r="D45" s="428"/>
      <c r="E45" s="428"/>
      <c r="F45" s="441"/>
    </row>
    <row r="46" spans="1:6" ht="12.75">
      <c r="A46" s="36" t="s">
        <v>541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544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547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550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598</v>
      </c>
      <c r="B61" s="39" t="s">
        <v>833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834</v>
      </c>
      <c r="B62" s="40"/>
      <c r="C62" s="428"/>
      <c r="D62" s="428"/>
      <c r="E62" s="428"/>
      <c r="F62" s="441"/>
    </row>
    <row r="63" spans="1:6" ht="12.75">
      <c r="A63" s="36" t="s">
        <v>541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544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547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550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835</v>
      </c>
      <c r="B78" s="39" t="s">
        <v>836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837</v>
      </c>
      <c r="B79" s="39" t="s">
        <v>838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839</v>
      </c>
      <c r="B80" s="39"/>
      <c r="C80" s="428"/>
      <c r="D80" s="428"/>
      <c r="E80" s="428"/>
      <c r="F80" s="441"/>
    </row>
    <row r="81" spans="1:6" ht="14.25" customHeight="1">
      <c r="A81" s="36" t="s">
        <v>826</v>
      </c>
      <c r="B81" s="40"/>
      <c r="C81" s="428"/>
      <c r="D81" s="428"/>
      <c r="E81" s="428"/>
      <c r="F81" s="441"/>
    </row>
    <row r="82" spans="1:6" ht="12.75">
      <c r="A82" s="36" t="s">
        <v>827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828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547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550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562</v>
      </c>
      <c r="B97" s="39" t="s">
        <v>840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830</v>
      </c>
      <c r="B98" s="40"/>
      <c r="C98" s="428"/>
      <c r="D98" s="428"/>
      <c r="E98" s="428"/>
      <c r="F98" s="441"/>
    </row>
    <row r="99" spans="1:6" ht="12.75">
      <c r="A99" s="36" t="s">
        <v>541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544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547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550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579</v>
      </c>
      <c r="B114" s="39" t="s">
        <v>841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832</v>
      </c>
      <c r="B115" s="40"/>
      <c r="C115" s="428"/>
      <c r="D115" s="428"/>
      <c r="E115" s="428"/>
      <c r="F115" s="441"/>
    </row>
    <row r="116" spans="1:6" ht="12.75">
      <c r="A116" s="36" t="s">
        <v>541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544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547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550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598</v>
      </c>
      <c r="B131" s="39" t="s">
        <v>842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834</v>
      </c>
      <c r="B132" s="40"/>
      <c r="C132" s="428"/>
      <c r="D132" s="428"/>
      <c r="E132" s="428"/>
      <c r="F132" s="441"/>
    </row>
    <row r="133" spans="1:6" ht="12.75">
      <c r="A133" s="36" t="s">
        <v>541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544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547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550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835</v>
      </c>
      <c r="B148" s="39" t="s">
        <v>843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844</v>
      </c>
      <c r="B149" s="39" t="s">
        <v>845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36" customHeight="1">
      <c r="A150" s="42"/>
      <c r="B150" s="43"/>
      <c r="C150" s="44"/>
      <c r="D150" s="44"/>
      <c r="E150" s="44"/>
      <c r="F150" s="44"/>
    </row>
    <row r="151" spans="1:6" ht="12.75">
      <c r="A151" s="577" t="s">
        <v>879</v>
      </c>
      <c r="B151" s="451"/>
      <c r="C151" s="633" t="s">
        <v>877</v>
      </c>
      <c r="D151" s="633"/>
      <c r="E151" s="633"/>
      <c r="F151" s="633"/>
    </row>
    <row r="152" spans="1:6" ht="12.75">
      <c r="A152" s="515"/>
      <c r="B152" s="516"/>
      <c r="C152" s="515"/>
      <c r="D152" s="579" t="s">
        <v>867</v>
      </c>
      <c r="E152" s="578"/>
      <c r="F152" s="580" t="s">
        <v>857</v>
      </c>
    </row>
    <row r="153" spans="1:2" ht="12.75">
      <c r="A153" s="515"/>
      <c r="B153" s="516"/>
    </row>
    <row r="156" spans="3:6" ht="12.75">
      <c r="C156" s="633"/>
      <c r="D156" s="633"/>
      <c r="E156" s="633"/>
      <c r="F156" s="633"/>
    </row>
    <row r="157" spans="3:5" ht="12.75">
      <c r="C157" s="515"/>
      <c r="D157" s="578"/>
      <c r="E157" s="515"/>
    </row>
  </sheetData>
  <sheetProtection/>
  <mergeCells count="4">
    <mergeCell ref="B5:D5"/>
    <mergeCell ref="B6:C6"/>
    <mergeCell ref="C156:F156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1968503937007874" right="0.75" top="0.5905511811023623" bottom="0" header="0.3937007874015748" footer="0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Laptop</cp:lastModifiedBy>
  <cp:lastPrinted>2010-10-15T07:34:19Z</cp:lastPrinted>
  <dcterms:created xsi:type="dcterms:W3CDTF">2000-06-29T12:02:40Z</dcterms:created>
  <dcterms:modified xsi:type="dcterms:W3CDTF">2011-04-26T04:12:32Z</dcterms:modified>
  <cp:category/>
  <cp:version/>
  <cp:contentType/>
  <cp:contentStatus/>
</cp:coreProperties>
</file>