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9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G60" i="4"/>
  <c r="G69"/>
  <c r="C13" i="6"/>
  <c r="C38"/>
  <c r="C69" i="4"/>
  <c r="D38" i="6" l="1"/>
  <c r="D37"/>
  <c r="D26"/>
  <c r="D20"/>
  <c r="D13"/>
  <c r="H26" i="5"/>
  <c r="H24"/>
  <c r="H15"/>
  <c r="H64" i="4" l="1"/>
  <c r="H59"/>
  <c r="D69"/>
  <c r="F13" i="10" l="1"/>
  <c r="C13"/>
  <c r="C17" l="1"/>
  <c r="H183" i="2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53" i="1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F77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F26"/>
  <c r="F25"/>
  <c r="F24"/>
  <c r="F23"/>
  <c r="F22"/>
  <c r="F21"/>
  <c r="F20"/>
  <c r="F19"/>
  <c r="F18"/>
  <c r="F17"/>
  <c r="F16"/>
  <c r="F15"/>
  <c r="F27" s="1"/>
  <c r="H1326" i="2" s="1"/>
  <c r="F14" i="11"/>
  <c r="F13"/>
  <c r="F12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 s="1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G30" s="1"/>
  <c r="H567" i="2" s="1"/>
  <c r="E30" i="8"/>
  <c r="D30"/>
  <c r="H477" i="2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/>
  <c r="E13" i="7"/>
  <c r="H262" i="2" s="1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 s="1"/>
  <c r="D9" s="1"/>
  <c r="C92" i="4"/>
  <c r="H69" i="2" s="1"/>
  <c r="D79" i="4"/>
  <c r="D85"/>
  <c r="C79"/>
  <c r="H58" i="2"/>
  <c r="D76" i="4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/>
  <c r="G22"/>
  <c r="G26"/>
  <c r="D20"/>
  <c r="C20"/>
  <c r="H11" i="2" s="1"/>
  <c r="H18" i="4"/>
  <c r="G18"/>
  <c r="H79" i="2" s="1"/>
  <c r="E7" i="14"/>
  <c r="F148" i="11"/>
  <c r="N30" i="8"/>
  <c r="H777" i="2"/>
  <c r="G35" i="8"/>
  <c r="J35" s="1"/>
  <c r="K41"/>
  <c r="H698" i="2"/>
  <c r="C85" i="4"/>
  <c r="H17" i="7"/>
  <c r="H332" i="2"/>
  <c r="H31" i="7"/>
  <c r="H34"/>
  <c r="H349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/>
  <c r="C13" i="7"/>
  <c r="L13" s="1"/>
  <c r="H416" i="2" s="1"/>
  <c r="C149" i="11"/>
  <c r="H1305" i="2"/>
  <c r="H1299"/>
  <c r="E15" i="14"/>
  <c r="D15" s="1"/>
  <c r="H1296" i="2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C103"/>
  <c r="C136"/>
  <c r="C168"/>
  <c r="C52"/>
  <c r="C20"/>
  <c r="C1325"/>
  <c r="C1292"/>
  <c r="C1260"/>
  <c r="C1244"/>
  <c r="C1228"/>
  <c r="C1212"/>
  <c r="C1195"/>
  <c r="C1179"/>
  <c r="C1163"/>
  <c r="C1147"/>
  <c r="C1131"/>
  <c r="C1115"/>
  <c r="C1099"/>
  <c r="C1083"/>
  <c r="C1067"/>
  <c r="C1051"/>
  <c r="C1035"/>
  <c r="C1019"/>
  <c r="C1003"/>
  <c r="C987"/>
  <c r="C971"/>
  <c r="C955"/>
  <c r="C939"/>
  <c r="C923"/>
  <c r="C906"/>
  <c r="C890"/>
  <c r="C874"/>
  <c r="C858"/>
  <c r="C842"/>
  <c r="C826"/>
  <c r="C812"/>
  <c r="C798"/>
  <c r="C787"/>
  <c r="C775"/>
  <c r="C765"/>
  <c r="C754"/>
  <c r="C743"/>
  <c r="C723"/>
  <c r="C692"/>
  <c r="C662"/>
  <c r="C635"/>
  <c r="C604"/>
  <c r="C574"/>
  <c r="C547"/>
  <c r="C518"/>
  <c r="C488"/>
  <c r="C459"/>
  <c r="C429"/>
  <c r="C398"/>
  <c r="C374"/>
  <c r="C351"/>
  <c r="C328"/>
  <c r="C307"/>
  <c r="C284"/>
  <c r="C262"/>
  <c r="C242"/>
  <c r="C218"/>
  <c r="C193"/>
  <c r="C736"/>
  <c r="C719"/>
  <c r="C703"/>
  <c r="C691"/>
  <c r="C678"/>
  <c r="C666"/>
  <c r="C653"/>
  <c r="C641"/>
  <c r="C628"/>
  <c r="C616"/>
  <c r="C603"/>
  <c r="C591"/>
  <c r="C578"/>
  <c r="C565"/>
  <c r="C552"/>
  <c r="C539"/>
  <c r="C527"/>
  <c r="C514"/>
  <c r="C502"/>
  <c r="C489"/>
  <c r="C477"/>
  <c r="C464"/>
  <c r="C451"/>
  <c r="C438"/>
  <c r="C425"/>
  <c r="C413"/>
  <c r="C400"/>
  <c r="C388"/>
  <c r="C373"/>
  <c r="C358"/>
  <c r="C342"/>
  <c r="C327"/>
  <c r="C311"/>
  <c r="C296"/>
  <c r="C281"/>
  <c r="C265"/>
  <c r="C249"/>
  <c r="C234"/>
  <c r="C219"/>
  <c r="C203"/>
  <c r="C188"/>
  <c r="H1334"/>
  <c r="H82"/>
  <c r="F17" i="7"/>
  <c r="H288" i="2" s="1"/>
  <c r="I17" i="7"/>
  <c r="H354" i="2" s="1"/>
  <c r="C17" i="7"/>
  <c r="H222" i="2"/>
  <c r="F31" i="7"/>
  <c r="H302" i="2"/>
  <c r="F34" i="7"/>
  <c r="H305" i="2" s="1"/>
  <c r="H862"/>
  <c r="H218"/>
  <c r="H1178"/>
  <c r="H772"/>
  <c r="H48"/>
  <c r="H1193"/>
  <c r="F107" i="9"/>
  <c r="H1195" i="2"/>
  <c r="E12" i="14"/>
  <c r="D12" s="1"/>
  <c r="C79" i="11"/>
  <c r="H1300" i="2" s="1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H346" i="2"/>
  <c r="L19" i="7"/>
  <c r="H422" i="2"/>
  <c r="H240"/>
  <c r="D17" i="7"/>
  <c r="H244" i="2" s="1"/>
  <c r="L14" i="7"/>
  <c r="H417" i="2" s="1"/>
  <c r="H241"/>
  <c r="H570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/>
  <c r="H577" i="2"/>
  <c r="J40" i="8"/>
  <c r="R40" s="1"/>
  <c r="H907" i="2" s="1"/>
  <c r="B52" i="5"/>
  <c r="P43" i="8"/>
  <c r="H850" i="2" s="1"/>
  <c r="H848"/>
  <c r="Q28" i="8"/>
  <c r="H866" i="2"/>
  <c r="M31" i="7"/>
  <c r="H456" i="2" s="1"/>
  <c r="D31" i="7"/>
  <c r="D34" s="1"/>
  <c r="H261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J31" i="8"/>
  <c r="H571" i="2"/>
  <c r="G19" i="8"/>
  <c r="J19" s="1"/>
  <c r="D44" i="6"/>
  <c r="D46" s="1"/>
  <c r="H31" i="5"/>
  <c r="H36" s="1"/>
  <c r="D94" i="4"/>
  <c r="B56" i="6"/>
  <c r="B40" i="7"/>
  <c r="B113" i="9"/>
  <c r="B33" i="10"/>
  <c r="C48" i="8"/>
  <c r="B100" i="4"/>
  <c r="H860" i="2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G31" s="1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H86" i="2"/>
  <c r="E31" i="7"/>
  <c r="H280" i="2" s="1"/>
  <c r="H258"/>
  <c r="H597"/>
  <c r="E73" i="9"/>
  <c r="H1110" i="2" s="1"/>
  <c r="H507"/>
  <c r="D43" i="8"/>
  <c r="H490" i="2"/>
  <c r="C21" i="6"/>
  <c r="G56" i="4"/>
  <c r="H107" i="2" s="1"/>
  <c r="G34" i="4"/>
  <c r="H93" i="2" s="1"/>
  <c r="H134"/>
  <c r="E43" i="8"/>
  <c r="H520" i="2" s="1"/>
  <c r="H22"/>
  <c r="L18" i="7" l="1"/>
  <c r="H421" i="2" s="1"/>
  <c r="J31" i="7"/>
  <c r="J34" s="1"/>
  <c r="H393" i="2" s="1"/>
  <c r="E58" i="9"/>
  <c r="H1098" i="2" s="1"/>
  <c r="H1012"/>
  <c r="H559"/>
  <c r="K43" i="8"/>
  <c r="H700" i="2" s="1"/>
  <c r="H37" i="4"/>
  <c r="H95" s="1"/>
  <c r="D56"/>
  <c r="D95" s="1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D42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70" i="2"/>
  <c r="G36" i="5"/>
  <c r="H174" i="2" s="1"/>
  <c r="H137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J30" i="8"/>
  <c r="H390" i="2"/>
  <c r="H649"/>
  <c r="L17" i="7"/>
  <c r="H420" i="2" s="1"/>
  <c r="H658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D18" i="12" s="1"/>
  <c r="J28" i="8"/>
  <c r="E26" i="9"/>
  <c r="R38" i="8"/>
  <c r="H905" i="2" s="1"/>
  <c r="H239"/>
  <c r="H236"/>
  <c r="I31" i="7"/>
  <c r="D33" i="5" l="1"/>
  <c r="H37"/>
  <c r="H42" s="1"/>
  <c r="D37"/>
  <c r="H942" i="2"/>
  <c r="H1329"/>
  <c r="H33" i="5"/>
  <c r="H548" i="2"/>
  <c r="F43" i="8"/>
  <c r="H550" i="2" s="1"/>
  <c r="G41" i="8"/>
  <c r="R19"/>
  <c r="H889" i="2" s="1"/>
  <c r="C95" i="4"/>
  <c r="D6" i="12" s="1"/>
  <c r="D45" i="5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G37" i="5"/>
  <c r="H147" i="2"/>
  <c r="D8" i="12"/>
  <c r="C42" i="5"/>
  <c r="H153" i="2" s="1"/>
  <c r="C37" i="5"/>
  <c r="G43" i="8"/>
  <c r="H580" i="2" s="1"/>
  <c r="J41" i="8"/>
  <c r="H578" i="2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R30" i="8"/>
  <c r="H897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D44" i="5" l="1"/>
  <c r="H44"/>
  <c r="G42"/>
  <c r="C44" s="1"/>
  <c r="C6" i="14"/>
  <c r="H72" i="2"/>
  <c r="D16" i="12"/>
  <c r="D20"/>
  <c r="H1135" i="2"/>
  <c r="D19" i="12"/>
  <c r="H175" i="2"/>
  <c r="C45" i="5"/>
  <c r="H156" i="2" s="1"/>
  <c r="H45" i="5"/>
  <c r="D21" i="12"/>
  <c r="H148" i="2"/>
  <c r="H1006"/>
  <c r="E46" i="9"/>
  <c r="H1007" i="2" s="1"/>
  <c r="R41" i="8"/>
  <c r="H908" i="2" s="1"/>
  <c r="H668"/>
  <c r="E6" i="14"/>
  <c r="H125" i="2"/>
  <c r="H896"/>
  <c r="H878"/>
  <c r="Q43" i="8"/>
  <c r="H880" i="2" s="1"/>
  <c r="J43" i="8"/>
  <c r="H670" i="2" s="1"/>
  <c r="H371"/>
  <c r="L34" i="7"/>
  <c r="H176" i="2" l="1"/>
  <c r="G44" i="5"/>
  <c r="H178" i="2" s="1"/>
  <c r="G45" i="5"/>
  <c r="H179" i="2" s="1"/>
  <c r="R43" i="8"/>
  <c r="H910" i="2" s="1"/>
  <c r="D6" i="14"/>
  <c r="D24" i="12"/>
  <c r="D22"/>
  <c r="D23"/>
  <c r="H155" i="2"/>
  <c r="E11" i="14"/>
  <c r="D11" s="1"/>
  <c r="H437" i="2"/>
  <c r="E8" i="14" l="1"/>
  <c r="D8" s="1"/>
</calcChain>
</file>

<file path=xl/sharedStrings.xml><?xml version="1.0" encoding="utf-8"?>
<sst xmlns="http://schemas.openxmlformats.org/spreadsheetml/2006/main" count="4330" uniqueCount="1011">
  <si>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</si>
  <si>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</si>
  <si>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</si>
  <si>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</si>
  <si>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</si>
  <si>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</si>
  <si>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</si>
  <si>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</si>
  <si>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</si>
  <si>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</si>
  <si>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</si>
  <si>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</si>
  <si>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</si>
  <si>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</si>
  <si>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</si>
  <si>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</si>
  <si>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</si>
  <si>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</si>
  <si>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</si>
  <si>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</si>
  <si>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</si>
  <si>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</si>
  <si>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</si>
  <si>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</si>
  <si>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</si>
  <si>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</si>
  <si>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</si>
  <si>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</si>
  <si>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</si>
  <si>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</si>
  <si>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</si>
  <si>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</si>
  <si>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</si>
  <si>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</si>
  <si>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</si>
  <si>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</si>
  <si>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</si>
  <si>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</si>
  <si>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</si>
  <si>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</si>
  <si>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</si>
  <si>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</si>
  <si>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</si>
  <si>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</si>
  <si>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</si>
  <si>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</si>
  <si>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</si>
  <si>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</si>
  <si>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</si>
  <si>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</si>
  <si>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</si>
  <si>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</si>
  <si>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</si>
  <si>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</si>
  <si>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</si>
  <si>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</si>
  <si>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</si>
  <si>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</si>
  <si>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</si>
  <si>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</si>
  <si>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</si>
  <si>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</si>
  <si>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</si>
  <si>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</si>
  <si>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</si>
  <si>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</si>
  <si>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</si>
  <si>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</si>
  <si>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</si>
  <si>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</si>
  <si>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</si>
  <si>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</si>
  <si>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</si>
  <si>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</si>
  <si>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</si>
  <si>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</si>
  <si>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</si>
  <si>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</si>
  <si>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</si>
  <si>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</si>
  <si>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</si>
  <si>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</si>
  <si>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</si>
  <si>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</si>
  <si>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</si>
  <si>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</si>
  <si>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</si>
  <si>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</si>
  <si>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</si>
  <si>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</si>
  <si>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</si>
  <si>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</si>
  <si>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</si>
  <si>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</si>
  <si>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</si>
  <si>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</si>
  <si>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</si>
  <si>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</si>
  <si>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</si>
  <si>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</si>
  <si>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</si>
  <si>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</si>
  <si>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</si>
  <si>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</si>
  <si>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</si>
  <si>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</si>
  <si>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</si>
  <si>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</si>
  <si>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</si>
  <si>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</si>
  <si>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</si>
  <si>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</si>
  <si>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</si>
  <si>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</si>
  <si>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</si>
  <si>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</si>
  <si>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</si>
  <si>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</si>
  <si>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</si>
  <si>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</si>
  <si>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</si>
  <si>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</si>
  <si>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</si>
  <si>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</si>
  <si>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</si>
  <si>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</si>
  <si>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</si>
  <si>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</si>
  <si>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</si>
  <si>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</si>
  <si>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</si>
  <si>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</si>
  <si>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</si>
  <si>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</si>
  <si>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</si>
  <si>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</si>
  <si>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</si>
  <si>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</si>
  <si>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</si>
  <si>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</si>
  <si>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</si>
  <si>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</si>
  <si>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</si>
  <si>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</si>
  <si>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</si>
  <si>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</si>
  <si>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</si>
  <si>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</si>
  <si>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</si>
  <si>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</si>
  <si>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</si>
  <si>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</si>
  <si>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</si>
  <si>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</si>
  <si>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</si>
  <si>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</si>
  <si>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</si>
  <si>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</si>
  <si>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</si>
  <si>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</si>
  <si>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</si>
  <si>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</si>
  <si>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</si>
  <si>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</si>
  <si>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</si>
  <si>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</si>
  <si>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</si>
  <si>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</si>
  <si>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</si>
  <si>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</si>
  <si>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</si>
  <si>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</si>
  <si>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</si>
  <si>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</si>
  <si>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</si>
  <si>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</si>
  <si>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</si>
  <si>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</si>
  <si>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</si>
  <si>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</si>
  <si>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</si>
  <si>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</si>
  <si>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</si>
  <si>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</si>
  <si>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</si>
  <si>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</si>
  <si>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</si>
  <si>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</si>
  <si>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</si>
  <si>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</si>
  <si>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</si>
  <si>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</si>
  <si>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</si>
  <si>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</si>
  <si>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</si>
  <si>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</si>
  <si>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</si>
  <si>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</si>
  <si>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</si>
  <si>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</si>
  <si>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</si>
  <si>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</si>
  <si>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</si>
  <si>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</si>
  <si>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</si>
  <si>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</si>
  <si>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</si>
  <si>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</si>
  <si>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</si>
  <si>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</si>
  <si>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</si>
  <si>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</si>
  <si>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</si>
  <si>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</si>
  <si>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</si>
  <si>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</si>
  <si>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</si>
  <si>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</si>
  <si>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</si>
  <si>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</si>
  <si>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</si>
  <si>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</si>
  <si>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</si>
  <si>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</si>
  <si>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</si>
  <si>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</si>
  <si>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</si>
  <si>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</si>
  <si>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</si>
  <si>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</si>
  <si>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</si>
  <si>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</si>
  <si>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</si>
  <si>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</si>
  <si>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</si>
  <si>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</si>
  <si>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</si>
  <si>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</si>
  <si>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</si>
  <si>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</si>
  <si>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</si>
  <si>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</si>
  <si>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</si>
  <si>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</si>
  <si>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</si>
  <si>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</si>
  <si>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</si>
  <si>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</si>
  <si>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</si>
  <si>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</si>
  <si>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</si>
  <si>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</si>
  <si>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</si>
  <si>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</si>
  <si>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</si>
  <si>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</si>
  <si>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</si>
  <si>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</si>
  <si>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</si>
  <si>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</si>
  <si>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</si>
  <si>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</si>
  <si>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</si>
  <si>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</si>
  <si>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</si>
  <si>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</si>
  <si>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</si>
  <si>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</si>
  <si>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</si>
  <si>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</si>
  <si>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</si>
  <si>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</si>
  <si>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</si>
  <si>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</si>
  <si>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</si>
  <si>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</si>
  <si>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</si>
  <si>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</si>
  <si>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</si>
  <si>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</si>
  <si>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</si>
  <si>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</si>
  <si>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</si>
  <si>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</si>
  <si>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</si>
  <si>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</si>
  <si>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</si>
  <si>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</si>
  <si>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</si>
  <si>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</si>
  <si>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</si>
  <si>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</si>
  <si>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</si>
  <si>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</si>
  <si>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</si>
  <si>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</si>
  <si>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</si>
  <si>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</si>
  <si>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</si>
  <si>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</si>
  <si>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</si>
  <si>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</si>
  <si>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</si>
  <si>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</si>
  <si>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</si>
  <si>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</si>
  <si>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</si>
  <si>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</si>
  <si>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</si>
  <si>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</si>
  <si>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</si>
  <si>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</si>
  <si>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</si>
  <si>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</si>
  <si>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</si>
  <si>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</si>
  <si>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</si>
  <si>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</si>
  <si>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</si>
  <si>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</si>
  <si>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</si>
  <si>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</si>
  <si>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</si>
  <si>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</si>
  <si>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</si>
  <si>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</si>
  <si>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</si>
  <si>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</si>
  <si>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</si>
  <si>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</si>
  <si>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</si>
  <si>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</si>
  <si>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</si>
  <si>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</si>
  <si>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</si>
  <si>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</si>
  <si>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</si>
  <si>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</si>
  <si>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</si>
  <si>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</si>
  <si>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</si>
  <si>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</si>
  <si>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</si>
  <si>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</si>
  <si>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</si>
  <si>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</si>
  <si>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</si>
  <si>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</si>
  <si>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</si>
  <si>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</si>
  <si>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</si>
  <si>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</si>
  <si>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</si>
  <si>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</si>
  <si>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</si>
  <si>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</si>
  <si>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</si>
  <si>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</si>
  <si>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</si>
  <si>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</si>
  <si>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</si>
  <si>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</si>
  <si>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</si>
  <si>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</si>
  <si>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</si>
  <si>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</si>
  <si>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</si>
  <si>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</si>
  <si>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</si>
  <si>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</si>
  <si>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</si>
  <si>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</si>
  <si>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</si>
  <si>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</si>
  <si>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</si>
  <si>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</si>
  <si>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</si>
  <si>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</si>
  <si>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</si>
  <si>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</si>
  <si>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</si>
  <si>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</si>
  <si>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</si>
  <si>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</si>
  <si>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</si>
  <si>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</si>
  <si>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</si>
  <si>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</si>
  <si>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</si>
  <si>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</si>
  <si>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</si>
  <si>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</si>
  <si>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</si>
  <si>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</si>
  <si>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</si>
  <si>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</si>
  <si>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</si>
  <si>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</si>
  <si>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</si>
  <si>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</si>
  <si>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</si>
  <si>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</si>
  <si>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</si>
  <si>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</si>
  <si>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</si>
  <si>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</si>
  <si>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</si>
  <si>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</si>
  <si>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</si>
  <si>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</si>
  <si>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</si>
  <si>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</si>
  <si>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</si>
  <si>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</si>
  <si>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</si>
  <si>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</si>
  <si>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</si>
  <si>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</si>
  <si>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</si>
  <si>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</si>
  <si>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</si>
  <si>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</si>
  <si>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</si>
  <si>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</si>
  <si>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</si>
  <si>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</si>
  <si>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</si>
  <si>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</si>
  <si>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</si>
  <si>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</si>
  <si>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</si>
  <si>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</si>
  <si>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</si>
  <si>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</si>
  <si>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</si>
  <si>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</si>
  <si>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</si>
  <si>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</si>
  <si>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</si>
  <si>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</si>
  <si>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</si>
  <si>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</si>
  <si>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</si>
  <si>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</si>
  <si>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</si>
  <si>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</si>
  <si>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</si>
  <si>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</si>
  <si>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</si>
  <si>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</si>
  <si>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</si>
  <si>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</si>
  <si>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</si>
  <si>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</si>
  <si>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</si>
  <si>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</si>
  <si>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</si>
  <si>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</si>
  <si>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</si>
  <si>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</si>
  <si>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</si>
  <si>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</si>
  <si>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</si>
  <si>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</si>
  <si>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</si>
  <si>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</si>
  <si>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</si>
  <si>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</si>
  <si>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</si>
  <si>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</si>
  <si>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</si>
  <si>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</si>
  <si>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</si>
  <si>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</si>
  <si>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</si>
  <si>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</si>
  <si>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</si>
  <si>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</si>
  <si>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</si>
  <si>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</si>
  <si>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</si>
  <si>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</si>
  <si>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</si>
  <si>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</si>
  <si>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</si>
  <si>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</si>
  <si>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</si>
  <si>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</si>
  <si>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</si>
  <si>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</si>
  <si>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</si>
  <si>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</si>
  <si>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</si>
  <si>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</si>
  <si>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</si>
  <si>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</si>
  <si>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</si>
  <si>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</si>
  <si>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</si>
  <si>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</si>
  <si>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</si>
  <si>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</si>
  <si>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</si>
  <si>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</si>
  <si>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</si>
  <si>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</si>
  <si>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</si>
  <si>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</si>
  <si>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</si>
  <si>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</si>
  <si>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</si>
  <si>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</si>
  <si>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</si>
  <si>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</si>
  <si>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</si>
  <si>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</si>
  <si>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</si>
  <si>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</si>
  <si>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</si>
  <si>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</si>
  <si>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</si>
  <si>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</si>
  <si>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</si>
  <si>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</si>
  <si>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</si>
  <si>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</si>
  <si>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</si>
  <si>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</si>
  <si>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</si>
  <si>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</si>
  <si>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</si>
  <si>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</si>
  <si>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</si>
  <si>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</si>
  <si>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</si>
  <si>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</si>
  <si>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</si>
  <si>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</si>
  <si>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</si>
  <si>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</si>
  <si>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</si>
  <si>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</si>
  <si>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</si>
  <si>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</si>
  <si>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</si>
  <si>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</si>
  <si>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</si>
  <si>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</si>
  <si>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</si>
  <si>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</si>
  <si>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</si>
  <si>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</si>
  <si>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</si>
  <si>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</si>
  <si>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</si>
  <si>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</si>
  <si>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</si>
  <si>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</si>
  <si>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</si>
  <si>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</si>
  <si>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</si>
  <si>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</si>
  <si>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</si>
  <si>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</si>
  <si>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</si>
  <si>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</si>
  <si>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</si>
  <si>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</si>
  <si>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</si>
  <si>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</si>
  <si>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</si>
  <si>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</si>
  <si>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</si>
  <si>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</si>
  <si>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</si>
  <si>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</si>
  <si>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</si>
  <si>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</si>
  <si>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</si>
  <si>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</si>
  <si>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</si>
  <si>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</si>
  <si>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</si>
  <si>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</si>
  <si>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</si>
  <si>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</si>
  <si>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</si>
  <si>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</si>
  <si>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</si>
  <si>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</si>
  <si>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</si>
  <si>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</si>
  <si>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</si>
  <si>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</si>
  <si>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</si>
  <si>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</si>
  <si>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</si>
  <si>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</si>
  <si>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</si>
  <si>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</si>
  <si>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</si>
  <si>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</si>
  <si>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</si>
  <si>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</si>
  <si>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</si>
  <si>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</si>
  <si>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</si>
  <si>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</si>
  <si>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</si>
  <si>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</si>
  <si>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</si>
  <si>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</si>
  <si>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</si>
  <si>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</si>
  <si>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</si>
  <si>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</si>
  <si>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</si>
  <si>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</si>
  <si>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</si>
  <si>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</si>
  <si>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</si>
  <si>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</si>
  <si>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</si>
  <si>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</si>
  <si>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</si>
  <si>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</si>
  <si>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</si>
  <si>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</si>
  <si>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</si>
  <si>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</si>
  <si>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</si>
  <si>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</si>
  <si>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</si>
  <si>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</si>
  <si>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</si>
  <si>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</si>
  <si>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</si>
  <si>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</si>
  <si>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</si>
  <si>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</si>
  <si>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</si>
  <si>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</si>
  <si>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</si>
  <si>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</si>
  <si>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</si>
  <si>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</si>
  <si>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</si>
  <si>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</si>
  <si>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</si>
  <si>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</si>
  <si>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</si>
  <si>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</si>
  <si>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</si>
  <si>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</si>
  <si>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</si>
  <si>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</si>
  <si>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</si>
  <si>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</si>
  <si>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</si>
  <si>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</si>
  <si>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</si>
  <si>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</si>
  <si>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</si>
  <si>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</si>
  <si>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</si>
  <si>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</si>
  <si>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</si>
  <si>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</si>
  <si>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</si>
  <si>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</si>
  <si>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</si>
  <si>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</si>
  <si>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</si>
  <si>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</si>
  <si>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</si>
  <si>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</si>
  <si>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</si>
  <si>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</si>
  <si>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</si>
  <si>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</si>
  <si>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</si>
  <si>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</si>
  <si>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</si>
  <si>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</si>
  <si>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</si>
  <si>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</si>
  <si>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</si>
  <si>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</si>
  <si>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</si>
  <si>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</si>
  <si>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</si>
  <si>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</si>
  <si>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</si>
  <si>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</si>
  <si>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</si>
  <si>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</si>
  <si>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</si>
  <si>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</si>
  <si>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</si>
  <si>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</si>
  <si>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</si>
  <si>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</si>
  <si>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</si>
  <si>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</si>
  <si>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</si>
  <si>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</si>
  <si>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</si>
  <si>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</si>
  <si>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</si>
  <si>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</si>
  <si>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</si>
  <si>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</si>
  <si>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</si>
  <si>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</si>
  <si>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</si>
  <si>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</si>
  <si>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</si>
  <si>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</si>
  <si>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</si>
  <si>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</si>
  <si>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</si>
  <si>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</si>
  <si>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</si>
  <si>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</si>
  <si>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</si>
  <si>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</si>
  <si>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</si>
  <si>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</si>
  <si>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</si>
  <si>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</si>
  <si>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</si>
  <si>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</si>
  <si>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</si>
  <si>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</si>
  <si>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</si>
  <si>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</si>
  <si>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</si>
  <si>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</si>
  <si>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</si>
  <si>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</si>
  <si>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</si>
  <si>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</si>
  <si>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</si>
  <si>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</si>
  <si>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</si>
  <si>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</si>
  <si>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</si>
  <si>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</si>
  <si>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</si>
  <si>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</si>
  <si>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</si>
  <si>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</si>
  <si>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</si>
  <si>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</si>
  <si>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</si>
  <si>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</si>
  <si>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</si>
  <si>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</si>
  <si>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</si>
  <si>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</si>
  <si>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</si>
  <si>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</si>
  <si>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</si>
  <si>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</si>
  <si>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</si>
  <si>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</si>
  <si>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</si>
  <si>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</si>
  <si>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</si>
  <si>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</si>
  <si>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</si>
  <si>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</si>
  <si>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</si>
  <si>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</si>
  <si>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</si>
  <si>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</si>
  <si>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</si>
  <si>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</si>
  <si>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</si>
  <si>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</si>
  <si>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</si>
  <si>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</si>
  <si>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</si>
  <si>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</si>
  <si>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</si>
  <si>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</si>
  <si>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</si>
  <si>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</si>
  <si>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</si>
  <si>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</si>
  <si>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</si>
  <si>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</si>
  <si>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</si>
  <si>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</si>
  <si>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</si>
  <si>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</si>
  <si>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</si>
  <si>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</si>
  <si>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</si>
  <si>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</si>
  <si>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</si>
  <si>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</si>
  <si>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</si>
  <si>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</si>
  <si>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</si>
  <si>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</si>
  <si>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</si>
  <si>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</si>
  <si>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</si>
  <si>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</si>
  <si>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</si>
  <si>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</si>
  <si>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</si>
  <si>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</si>
  <si>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</si>
  <si>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</si>
  <si>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</si>
  <si>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</si>
  <si>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</si>
  <si>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</si>
  <si>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</si>
  <si>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</si>
  <si>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</si>
  <si>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</si>
  <si>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</si>
  <si>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</si>
  <si>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</si>
  <si>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</si>
  <si>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</si>
  <si>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</si>
  <si>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</si>
  <si>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</si>
  <si>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</si>
  <si>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</si>
  <si>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</si>
  <si>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</si>
  <si>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</si>
  <si>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</si>
  <si>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</si>
  <si>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</si>
  <si>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</si>
  <si>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</si>
  <si>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</si>
  <si>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</si>
  <si>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</si>
  <si>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</si>
  <si>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</si>
  <si>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</si>
  <si>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</si>
  <si>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</si>
  <si>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</si>
  <si>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</si>
  <si>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</si>
  <si>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</si>
  <si>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</si>
  <si>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</si>
  <si>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</si>
  <si>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</si>
  <si>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</si>
  <si>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</si>
  <si>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</si>
  <si>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</si>
  <si>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</si>
  <si>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</si>
  <si>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</si>
  <si>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</si>
  <si>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</si>
  <si>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</si>
  <si>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</si>
  <si>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</si>
  <si>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</si>
  <si>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</si>
  <si>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</si>
  <si>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</si>
  <si>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</si>
  <si>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</si>
  <si>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</si>
  <si>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</si>
  <si>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</si>
  <si>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</si>
  <si>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</si>
  <si>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</si>
  <si>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</si>
  <si>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</si>
  <si>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</si>
  <si>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</si>
  <si>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</si>
  <si>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</si>
  <si>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</si>
  <si>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</si>
  <si>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</si>
  <si>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</si>
  <si>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</si>
  <si>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</si>
  <si>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</si>
  <si>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</si>
  <si>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</si>
  <si>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</si>
  <si>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</si>
  <si>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</si>
  <si>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</si>
  <si>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</si>
  <si>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</si>
  <si>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</si>
  <si>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</si>
  <si>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</si>
  <si>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</si>
  <si>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</si>
  <si>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</si>
  <si>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</si>
  <si>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</si>
  <si>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</si>
  <si>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</si>
  <si>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</si>
  <si>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</si>
  <si>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</si>
  <si>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</si>
  <si>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</si>
  <si>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</si>
  <si>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</si>
  <si>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</si>
  <si>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</si>
  <si>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</si>
  <si>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</si>
  <si>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</si>
  <si>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</si>
  <si>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</si>
  <si>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</si>
  <si>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</si>
  <si>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</si>
  <si>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</si>
  <si>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</si>
  <si>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</si>
  <si>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</si>
  <si>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</si>
  <si>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</si>
  <si>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</si>
  <si>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</si>
  <si>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</si>
  <si>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</si>
  <si>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</si>
  <si>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</si>
  <si>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</si>
  <si>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</si>
  <si>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</si>
  <si>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</si>
  <si>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</si>
  <si>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</si>
  <si>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</si>
  <si>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</si>
  <si>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</si>
  <si>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</si>
  <si>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</si>
  <si>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</si>
  <si>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</si>
  <si>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</si>
  <si>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</si>
  <si>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</si>
  <si>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</si>
  <si>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</si>
  <si>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</si>
  <si>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</si>
  <si>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</si>
  <si>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</si>
  <si>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</si>
  <si>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</si>
  <si>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</si>
  <si>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</si>
  <si>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</si>
  <si>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</si>
  <si>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</si>
  <si>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</si>
  <si>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</si>
  <si>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</si>
  <si>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</si>
  <si>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</si>
  <si>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</si>
  <si>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</si>
  <si>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</si>
  <si>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</si>
  <si>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</si>
  <si>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</si>
  <si>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</si>
  <si>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</si>
  <si>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</si>
  <si>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</si>
  <si>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</si>
  <si>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</si>
  <si>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</si>
  <si>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</si>
  <si>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</si>
  <si>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</si>
  <si>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</si>
  <si>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</si>
  <si>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</si>
  <si>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</si>
  <si>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</si>
  <si>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</si>
  <si>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</si>
  <si>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</si>
  <si>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</si>
  <si>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</si>
  <si>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1. АВС ФИНАНС АД</t>
  </si>
  <si>
    <t>2. ПОЛИХАРТ АД</t>
  </si>
  <si>
    <t>3. ХОЛДИНГ НОВ ВЕК 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</si>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</sst>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45565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45594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Васил Парашкевов Деков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45565</v>
      </c>
    </row>
    <row r="11" spans="1:27">
      <c r="A11" s="7" t="s">
        <v>975</v>
      </c>
      <c r="B11" s="578">
        <v>45594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 ht="31.5">
      <c r="A19" s="7" t="s">
        <v>4</v>
      </c>
      <c r="B19" s="577" t="s">
        <v>993</v>
      </c>
    </row>
    <row r="20" spans="1:2">
      <c r="A20" s="7" t="s">
        <v>5</v>
      </c>
      <c r="B20" s="698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99" t="s">
        <v>996</v>
      </c>
    </row>
    <row r="24" spans="1:2">
      <c r="A24" s="10" t="s">
        <v>918</v>
      </c>
      <c r="B24" s="700" t="s">
        <v>997</v>
      </c>
    </row>
    <row r="25" spans="1:2">
      <c r="A25" s="7" t="s">
        <v>921</v>
      </c>
      <c r="B25" s="701" t="s">
        <v>998</v>
      </c>
    </row>
    <row r="26" spans="1:2">
      <c r="A26" s="10" t="s">
        <v>968</v>
      </c>
      <c r="B26" s="579" t="s">
        <v>999</v>
      </c>
    </row>
    <row r="27" spans="1:2">
      <c r="A27" s="10" t="s">
        <v>969</v>
      </c>
      <c r="B27" s="579" t="s">
        <v>1000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tabSelected="1" view="pageBreakPreview" zoomScale="115" zoomScaleNormal="85" zoomScaleSheetLayoutView="115" workbookViewId="0">
      <selection activeCell="B3" sqref="B3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30.09.2024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5610</v>
      </c>
      <c r="H12" s="196">
        <v>5610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5610</v>
      </c>
      <c r="H13" s="196">
        <v>5610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5610</v>
      </c>
    </row>
    <row r="19" spans="1:13">
      <c r="A19" s="89" t="s">
        <v>49</v>
      </c>
      <c r="B19" s="91" t="s">
        <v>50</v>
      </c>
      <c r="C19" s="197">
        <v>173</v>
      </c>
      <c r="D19" s="197">
        <v>171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173</v>
      </c>
      <c r="D20" s="598">
        <f>SUM(D12:D19)</f>
        <v>171</v>
      </c>
      <c r="E20" s="89" t="s">
        <v>54</v>
      </c>
      <c r="F20" s="93" t="s">
        <v>55</v>
      </c>
      <c r="G20" s="197">
        <v>30393</v>
      </c>
      <c r="H20" s="196">
        <v>30393</v>
      </c>
    </row>
    <row r="21" spans="1:13">
      <c r="A21" s="100" t="s">
        <v>56</v>
      </c>
      <c r="B21" s="96" t="s">
        <v>57</v>
      </c>
      <c r="C21" s="476">
        <v>27741</v>
      </c>
      <c r="D21" s="476">
        <v>27741</v>
      </c>
      <c r="E21" s="89" t="s">
        <v>58</v>
      </c>
      <c r="F21" s="93" t="s">
        <v>59</v>
      </c>
      <c r="G21" s="197">
        <v>4081</v>
      </c>
      <c r="H21" s="197">
        <v>4081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34474</v>
      </c>
      <c r="H26" s="598">
        <f>H20+H21+H22</f>
        <v>34474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25312</v>
      </c>
      <c r="H28" s="596">
        <f>SUM(H29:H31)</f>
        <v>23778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25312</v>
      </c>
      <c r="H29" s="197">
        <v>23778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>
        <v>1534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-1581</v>
      </c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23731</v>
      </c>
      <c r="H34" s="598">
        <f>H28+H32+H33</f>
        <v>25312</v>
      </c>
    </row>
    <row r="35" spans="1:13">
      <c r="A35" s="89" t="s">
        <v>106</v>
      </c>
      <c r="B35" s="94" t="s">
        <v>107</v>
      </c>
      <c r="C35" s="595">
        <f>SUM(C36:C39)</f>
        <v>62923</v>
      </c>
      <c r="D35" s="596">
        <f>SUM(D36:D39)</f>
        <v>62923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62474</v>
      </c>
      <c r="D36" s="197">
        <v>62474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63815</v>
      </c>
      <c r="H37" s="600">
        <f>H26+H18+H34</f>
        <v>65396</v>
      </c>
    </row>
    <row r="38" spans="1:13">
      <c r="A38" s="89" t="s">
        <v>113</v>
      </c>
      <c r="B38" s="91" t="s">
        <v>114</v>
      </c>
      <c r="C38" s="197"/>
      <c r="D38" s="197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449</v>
      </c>
      <c r="D39" s="197">
        <v>449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20493</v>
      </c>
      <c r="H45" s="197">
        <v>21395</v>
      </c>
    </row>
    <row r="46" spans="1:13">
      <c r="A46" s="473" t="s">
        <v>137</v>
      </c>
      <c r="B46" s="96" t="s">
        <v>138</v>
      </c>
      <c r="C46" s="597">
        <f>C35+C40+C45</f>
        <v>62923</v>
      </c>
      <c r="D46" s="598">
        <f>D35+D40+D45</f>
        <v>62923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31000</v>
      </c>
      <c r="H48" s="197">
        <v>31000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51493</v>
      </c>
      <c r="H50" s="596">
        <f>SUM(H44:H49)</f>
        <v>52395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2578</v>
      </c>
      <c r="H54" s="197">
        <v>2573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90837</v>
      </c>
      <c r="D56" s="602">
        <f>D20+D21+D22+D28+D33+D46+D52+D54+D55</f>
        <v>90835</v>
      </c>
      <c r="E56" s="100" t="s">
        <v>850</v>
      </c>
      <c r="F56" s="99" t="s">
        <v>172</v>
      </c>
      <c r="G56" s="599">
        <f>G50+G52+G53+G54+G55</f>
        <v>54071</v>
      </c>
      <c r="H56" s="600">
        <f>H50+H52+H53+H54+H55</f>
        <v>54968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v>19665</v>
      </c>
      <c r="H59" s="197">
        <f>9913+184+89</f>
        <v>10186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f>1203+612</f>
        <v>1815</v>
      </c>
      <c r="H60" s="197">
        <v>2203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2782</v>
      </c>
      <c r="H61" s="596">
        <f>SUM(H62:H68)</f>
        <v>4898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2774</v>
      </c>
      <c r="H64" s="197">
        <f>8+4880</f>
        <v>4888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6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v>16160</v>
      </c>
      <c r="D68" s="197">
        <v>14244</v>
      </c>
      <c r="E68" s="89" t="s">
        <v>212</v>
      </c>
      <c r="F68" s="93" t="s">
        <v>213</v>
      </c>
      <c r="G68" s="197"/>
      <c r="H68" s="197">
        <v>3</v>
      </c>
    </row>
    <row r="69" spans="1:13">
      <c r="A69" s="89" t="s">
        <v>210</v>
      </c>
      <c r="B69" s="91" t="s">
        <v>211</v>
      </c>
      <c r="C69" s="197">
        <f>1238+24-41</f>
        <v>1221</v>
      </c>
      <c r="D69" s="197">
        <f>4083-96</f>
        <v>3987</v>
      </c>
      <c r="E69" s="201" t="s">
        <v>79</v>
      </c>
      <c r="F69" s="93" t="s">
        <v>216</v>
      </c>
      <c r="G69" s="197">
        <f>1341</f>
        <v>1341</v>
      </c>
      <c r="H69" s="197">
        <v>1364</v>
      </c>
    </row>
    <row r="70" spans="1:13">
      <c r="A70" s="89" t="s">
        <v>214</v>
      </c>
      <c r="B70" s="91" t="s">
        <v>215</v>
      </c>
      <c r="C70" s="197">
        <v>1350</v>
      </c>
      <c r="D70" s="197">
        <v>162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>
        <v>245</v>
      </c>
      <c r="E71" s="474" t="s">
        <v>47</v>
      </c>
      <c r="F71" s="95" t="s">
        <v>223</v>
      </c>
      <c r="G71" s="597">
        <f>G59+G60+G61+G69+G70</f>
        <v>25603</v>
      </c>
      <c r="H71" s="598">
        <f>H59+H60+H61+H69+H70</f>
        <v>18651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7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18731</v>
      </c>
      <c r="D76" s="598">
        <f>SUM(D68:D75)</f>
        <v>18638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25603</v>
      </c>
      <c r="H79" s="600">
        <f>H71+H73+H75+H77</f>
        <v>18651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33886</v>
      </c>
      <c r="D83" s="197">
        <v>29445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33886</v>
      </c>
      <c r="D85" s="598">
        <f>D84+D83+D79</f>
        <v>29445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2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9</v>
      </c>
      <c r="D89" s="197">
        <v>90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11</v>
      </c>
      <c r="D92" s="598">
        <f>SUM(D88:D91)</f>
        <v>93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24</v>
      </c>
      <c r="D93" s="479">
        <v>4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52652</v>
      </c>
      <c r="D94" s="602">
        <f>D65+D76+D85+D92+D93</f>
        <v>48180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143489</v>
      </c>
      <c r="D95" s="604">
        <f>D94+D56</f>
        <v>139015</v>
      </c>
      <c r="E95" s="229" t="s">
        <v>941</v>
      </c>
      <c r="F95" s="489" t="s">
        <v>268</v>
      </c>
      <c r="G95" s="603">
        <f>G37+G40+G56+G79</f>
        <v>143489</v>
      </c>
      <c r="H95" s="604">
        <f>H37+H40+H56+H79</f>
        <v>139015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3">
        <f>pdeReportingDate</f>
        <v>45594</v>
      </c>
      <c r="C98" s="703"/>
      <c r="D98" s="703"/>
      <c r="E98" s="703"/>
      <c r="F98" s="703"/>
      <c r="G98" s="703"/>
      <c r="H98" s="703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4" t="str">
        <f>authorName</f>
        <v>Васил Парашкевов Деков</v>
      </c>
      <c r="C100" s="704"/>
      <c r="D100" s="704"/>
      <c r="E100" s="704"/>
      <c r="F100" s="704"/>
      <c r="G100" s="704"/>
      <c r="H100" s="704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3"/>
      <c r="B103" s="702" t="s">
        <v>977</v>
      </c>
      <c r="C103" s="702"/>
      <c r="D103" s="702"/>
      <c r="E103" s="702"/>
      <c r="M103" s="98"/>
    </row>
    <row r="104" spans="1:13" ht="21.75" customHeight="1">
      <c r="A104" s="693"/>
      <c r="B104" s="702" t="s">
        <v>977</v>
      </c>
      <c r="C104" s="702"/>
      <c r="D104" s="702"/>
      <c r="E104" s="702"/>
    </row>
    <row r="105" spans="1:13" ht="21.75" customHeight="1">
      <c r="A105" s="693"/>
      <c r="B105" s="702" t="s">
        <v>977</v>
      </c>
      <c r="C105" s="702"/>
      <c r="D105" s="702"/>
      <c r="E105" s="702"/>
      <c r="M105" s="98"/>
    </row>
    <row r="106" spans="1:13" ht="21.75" customHeight="1">
      <c r="A106" s="693"/>
      <c r="B106" s="702" t="s">
        <v>977</v>
      </c>
      <c r="C106" s="702"/>
      <c r="D106" s="702"/>
      <c r="E106" s="702"/>
    </row>
    <row r="107" spans="1:13" ht="21.75" customHeight="1">
      <c r="A107" s="693"/>
      <c r="B107" s="702"/>
      <c r="C107" s="702"/>
      <c r="D107" s="702"/>
      <c r="E107" s="702"/>
      <c r="M107" s="98"/>
    </row>
    <row r="108" spans="1:13" ht="21.75" customHeight="1">
      <c r="A108" s="693"/>
      <c r="B108" s="702"/>
      <c r="C108" s="702"/>
      <c r="D108" s="702"/>
      <c r="E108" s="702"/>
    </row>
    <row r="109" spans="1:13" ht="21.75" customHeight="1">
      <c r="A109" s="693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B28" zoomScale="115" zoomScaleNormal="70" zoomScaleSheetLayoutView="115" workbookViewId="0">
      <selection activeCell="E48" sqref="E48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30.09.2024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367</v>
      </c>
      <c r="D13" s="316">
        <v>221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/>
      <c r="D14" s="316"/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69</v>
      </c>
      <c r="D15" s="316">
        <v>55</v>
      </c>
      <c r="E15" s="245" t="s">
        <v>79</v>
      </c>
      <c r="F15" s="240" t="s">
        <v>289</v>
      </c>
      <c r="G15" s="316">
        <v>56</v>
      </c>
      <c r="H15" s="316">
        <f>10+124+1497+310</f>
        <v>1941</v>
      </c>
    </row>
    <row r="16" spans="1:8">
      <c r="A16" s="194" t="s">
        <v>290</v>
      </c>
      <c r="B16" s="190" t="s">
        <v>291</v>
      </c>
      <c r="C16" s="316">
        <v>12</v>
      </c>
      <c r="D16" s="316">
        <v>11</v>
      </c>
      <c r="E16" s="236" t="s">
        <v>52</v>
      </c>
      <c r="F16" s="264" t="s">
        <v>292</v>
      </c>
      <c r="G16" s="628">
        <f>SUM(G12:G15)</f>
        <v>56</v>
      </c>
      <c r="H16" s="629">
        <f>SUM(H12:H15)</f>
        <v>1941</v>
      </c>
    </row>
    <row r="17" spans="1:8" ht="31.5">
      <c r="A17" s="194" t="s">
        <v>293</v>
      </c>
      <c r="B17" s="190" t="s">
        <v>294</v>
      </c>
      <c r="C17" s="316"/>
      <c r="D17" s="316">
        <v>1553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5</v>
      </c>
      <c r="D19" s="316">
        <v>143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>
        <v>51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453</v>
      </c>
      <c r="D22" s="629">
        <f>SUM(D12:D18)+D19</f>
        <v>1983</v>
      </c>
      <c r="E22" s="194" t="s">
        <v>309</v>
      </c>
      <c r="F22" s="237" t="s">
        <v>310</v>
      </c>
      <c r="G22" s="316">
        <v>305</v>
      </c>
      <c r="H22" s="316">
        <v>309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>
        <v>53</v>
      </c>
      <c r="H23" s="316">
        <v>35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106</v>
      </c>
      <c r="H24" s="316">
        <f>1+30+16</f>
        <v>47</v>
      </c>
    </row>
    <row r="25" spans="1:8" ht="31.5">
      <c r="A25" s="194" t="s">
        <v>316</v>
      </c>
      <c r="B25" s="237" t="s">
        <v>317</v>
      </c>
      <c r="C25" s="316">
        <v>2102</v>
      </c>
      <c r="D25" s="316">
        <v>1574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2</v>
      </c>
      <c r="D26" s="316">
        <v>48</v>
      </c>
      <c r="E26" s="194" t="s">
        <v>322</v>
      </c>
      <c r="F26" s="237" t="s">
        <v>323</v>
      </c>
      <c r="G26" s="316">
        <v>504</v>
      </c>
      <c r="H26" s="316">
        <f>19</f>
        <v>19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968</v>
      </c>
      <c r="H27" s="629">
        <f>SUM(H22:H26)</f>
        <v>410</v>
      </c>
    </row>
    <row r="28" spans="1:8">
      <c r="A28" s="194" t="s">
        <v>79</v>
      </c>
      <c r="B28" s="237" t="s">
        <v>327</v>
      </c>
      <c r="C28" s="316">
        <v>42</v>
      </c>
      <c r="D28" s="316">
        <v>23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2146</v>
      </c>
      <c r="D29" s="629">
        <f>SUM(D25:D28)</f>
        <v>1645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2599</v>
      </c>
      <c r="D31" s="635">
        <f>D29+D22</f>
        <v>3628</v>
      </c>
      <c r="E31" s="251" t="s">
        <v>824</v>
      </c>
      <c r="F31" s="266" t="s">
        <v>331</v>
      </c>
      <c r="G31" s="253">
        <f>G16+G18+G27</f>
        <v>1024</v>
      </c>
      <c r="H31" s="254">
        <f>H16+H18+H27</f>
        <v>2351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1575</v>
      </c>
      <c r="H33" s="629">
        <f>IF((D31-H31)&gt;0,D31-H31,0)</f>
        <v>1277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2599</v>
      </c>
      <c r="D36" s="637">
        <f>D31-D34+D35</f>
        <v>3628</v>
      </c>
      <c r="E36" s="262" t="s">
        <v>346</v>
      </c>
      <c r="F36" s="256" t="s">
        <v>347</v>
      </c>
      <c r="G36" s="267">
        <f>G35-G34+G31</f>
        <v>1024</v>
      </c>
      <c r="H36" s="268">
        <f>H35-H34+H31</f>
        <v>2351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1575</v>
      </c>
      <c r="H37" s="254">
        <f>IF((D36-H36)&gt;0,D36-H36,0)</f>
        <v>1277</v>
      </c>
    </row>
    <row r="38" spans="1:8">
      <c r="A38" s="234" t="s">
        <v>352</v>
      </c>
      <c r="B38" s="238" t="s">
        <v>353</v>
      </c>
      <c r="C38" s="628">
        <f>C39+C40+C41</f>
        <v>6</v>
      </c>
      <c r="D38" s="629">
        <f>D39+D40+D41</f>
        <v>-82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6</v>
      </c>
      <c r="D40" s="316">
        <v>-82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1581</v>
      </c>
      <c r="H42" s="244">
        <f>IF(H37&gt;0,IF(D38+H37&lt;0,0,D38+H37),IF(D37-D38&lt;0,D38-D37,0))</f>
        <v>1195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1581</v>
      </c>
      <c r="H44" s="268">
        <f>IF(D42=0,IF(H42-H43&gt;0,H42-H43+D43,0),IF(D42-D43&lt;0,D43-D42+H43,0))</f>
        <v>1195</v>
      </c>
    </row>
    <row r="45" spans="1:8" ht="16.5" thickBot="1">
      <c r="A45" s="270" t="s">
        <v>371</v>
      </c>
      <c r="B45" s="271" t="s">
        <v>372</v>
      </c>
      <c r="C45" s="630">
        <f>C36+C38+C42</f>
        <v>2605</v>
      </c>
      <c r="D45" s="631">
        <f>D36+D38+D42</f>
        <v>3546</v>
      </c>
      <c r="E45" s="270" t="s">
        <v>373</v>
      </c>
      <c r="F45" s="272" t="s">
        <v>374</v>
      </c>
      <c r="G45" s="630">
        <f>G42+G36</f>
        <v>2605</v>
      </c>
      <c r="H45" s="631">
        <f>H42+H36</f>
        <v>3546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3">
        <f>pdeReportingDate</f>
        <v>45594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4" t="str">
        <f>authorName</f>
        <v>Васил Парашкевов Деков</v>
      </c>
      <c r="C52" s="704"/>
      <c r="D52" s="704"/>
      <c r="E52" s="704"/>
      <c r="F52" s="704"/>
      <c r="G52" s="704"/>
      <c r="H52" s="704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3"/>
      <c r="B55" s="702" t="s">
        <v>977</v>
      </c>
      <c r="C55" s="702"/>
      <c r="D55" s="702"/>
      <c r="E55" s="702"/>
      <c r="F55" s="574"/>
      <c r="G55" s="45"/>
      <c r="H55" s="42"/>
    </row>
    <row r="56" spans="1:13" ht="15.75" customHeight="1">
      <c r="A56" s="693"/>
      <c r="B56" s="702" t="s">
        <v>977</v>
      </c>
      <c r="C56" s="702"/>
      <c r="D56" s="702"/>
      <c r="E56" s="702"/>
      <c r="F56" s="574"/>
      <c r="G56" s="45"/>
      <c r="H56" s="42"/>
    </row>
    <row r="57" spans="1:13" ht="15.75" customHeight="1">
      <c r="A57" s="693"/>
      <c r="B57" s="702" t="s">
        <v>977</v>
      </c>
      <c r="C57" s="702"/>
      <c r="D57" s="702"/>
      <c r="E57" s="702"/>
      <c r="F57" s="574"/>
      <c r="G57" s="45"/>
      <c r="H57" s="42"/>
    </row>
    <row r="58" spans="1:13" ht="15.75" customHeight="1">
      <c r="A58" s="693"/>
      <c r="B58" s="702" t="s">
        <v>977</v>
      </c>
      <c r="C58" s="702"/>
      <c r="D58" s="702"/>
      <c r="E58" s="702"/>
      <c r="F58" s="574"/>
      <c r="G58" s="45"/>
      <c r="H58" s="42"/>
    </row>
    <row r="59" spans="1:13">
      <c r="A59" s="693"/>
      <c r="B59" s="702"/>
      <c r="C59" s="702"/>
      <c r="D59" s="702"/>
      <c r="E59" s="702"/>
      <c r="F59" s="574"/>
      <c r="G59" s="45"/>
      <c r="H59" s="42"/>
    </row>
    <row r="60" spans="1:13">
      <c r="A60" s="693"/>
      <c r="B60" s="702"/>
      <c r="C60" s="702"/>
      <c r="D60" s="702"/>
      <c r="E60" s="702"/>
      <c r="F60" s="574"/>
      <c r="G60" s="45"/>
      <c r="H60" s="42"/>
    </row>
    <row r="61" spans="1:13">
      <c r="A61" s="693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31" zoomScale="115" zoomScaleNormal="115" zoomScaleSheetLayoutView="80" workbookViewId="0">
      <selection activeCell="C50" sqref="C50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30.09.2024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7"/>
      <c r="E11" s="177"/>
      <c r="F11" s="177"/>
    </row>
    <row r="12" spans="1:13">
      <c r="A12" s="277" t="s">
        <v>380</v>
      </c>
      <c r="B12" s="178" t="s">
        <v>381</v>
      </c>
      <c r="C12" s="197">
        <v>-273</v>
      </c>
      <c r="D12" s="197">
        <v>-156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f>5600-10058</f>
        <v>-4458</v>
      </c>
      <c r="D13" s="197">
        <f>-10330+14244</f>
        <v>3914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-83</v>
      </c>
      <c r="D14" s="197">
        <v>-63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-5</v>
      </c>
      <c r="D15" s="197">
        <v>-162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>
        <v>142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-161</v>
      </c>
      <c r="D20" s="197">
        <f>10-40</f>
        <v>-30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-4980</v>
      </c>
      <c r="D21" s="659">
        <f>SUM(D11:D20)</f>
        <v>3645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>
        <v>200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-2125</v>
      </c>
      <c r="D25" s="197">
        <v>-9331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731</v>
      </c>
      <c r="D26" s="197">
        <f>11062</f>
        <v>11062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28</v>
      </c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-3400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2263</v>
      </c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>
        <v>53</v>
      </c>
      <c r="D30" s="197">
        <v>35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-2106</v>
      </c>
      <c r="D32" s="197">
        <v>-844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-1156</v>
      </c>
      <c r="D33" s="659">
        <f>SUM(D23:D32)</f>
        <v>-2278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9666</v>
      </c>
      <c r="D37" s="197">
        <f>3400+148</f>
        <v>3548</v>
      </c>
      <c r="E37" s="177"/>
      <c r="F37" s="177"/>
    </row>
    <row r="38" spans="1:13">
      <c r="A38" s="277" t="s">
        <v>429</v>
      </c>
      <c r="B38" s="178" t="s">
        <v>430</v>
      </c>
      <c r="C38" s="197">
        <f>-1000-902</f>
        <v>-1902</v>
      </c>
      <c r="D38" s="197">
        <f>-2782-787</f>
        <v>-3569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-1679</v>
      </c>
      <c r="D40" s="197">
        <v>-1263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-31</v>
      </c>
      <c r="D42" s="197">
        <v>-11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6054</v>
      </c>
      <c r="D43" s="661">
        <f>SUM(D35:D42)</f>
        <v>-1295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-82</v>
      </c>
      <c r="D44" s="307">
        <f>D43+D33+D21</f>
        <v>72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93</v>
      </c>
      <c r="D45" s="309">
        <v>5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11</v>
      </c>
      <c r="D46" s="311">
        <f>D45+D44</f>
        <v>77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11</v>
      </c>
      <c r="D47" s="298">
        <v>77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3">
        <f>pdeReportingDate</f>
        <v>45594</v>
      </c>
      <c r="C54" s="703"/>
      <c r="D54" s="703"/>
      <c r="E54" s="703"/>
      <c r="F54" s="694"/>
      <c r="G54" s="694"/>
      <c r="H54" s="694"/>
      <c r="M54" s="98"/>
    </row>
    <row r="55" spans="1:13" s="42" customFormat="1">
      <c r="A55" s="691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2" t="s">
        <v>8</v>
      </c>
      <c r="B56" s="704" t="str">
        <f>authorName</f>
        <v>Васил Парашкевов Деков</v>
      </c>
      <c r="C56" s="704"/>
      <c r="D56" s="704"/>
      <c r="E56" s="704"/>
      <c r="F56" s="80"/>
      <c r="G56" s="80"/>
      <c r="H56" s="80"/>
    </row>
    <row r="57" spans="1:13" s="42" customFormat="1">
      <c r="A57" s="692"/>
      <c r="B57" s="704"/>
      <c r="C57" s="704"/>
      <c r="D57" s="704"/>
      <c r="E57" s="704"/>
      <c r="F57" s="80"/>
      <c r="G57" s="80"/>
      <c r="H57" s="80"/>
    </row>
    <row r="58" spans="1:13" s="42" customFormat="1">
      <c r="A58" s="692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3"/>
      <c r="B59" s="702" t="s">
        <v>977</v>
      </c>
      <c r="C59" s="702"/>
      <c r="D59" s="702"/>
      <c r="E59" s="702"/>
      <c r="F59" s="574"/>
      <c r="G59" s="45"/>
      <c r="H59" s="42"/>
    </row>
    <row r="60" spans="1:13">
      <c r="A60" s="693"/>
      <c r="B60" s="702" t="s">
        <v>977</v>
      </c>
      <c r="C60" s="702"/>
      <c r="D60" s="702"/>
      <c r="E60" s="702"/>
      <c r="F60" s="574"/>
      <c r="G60" s="45"/>
      <c r="H60" s="42"/>
    </row>
    <row r="61" spans="1:13">
      <c r="A61" s="693"/>
      <c r="B61" s="702" t="s">
        <v>977</v>
      </c>
      <c r="C61" s="702"/>
      <c r="D61" s="702"/>
      <c r="E61" s="702"/>
      <c r="F61" s="574"/>
      <c r="G61" s="45"/>
      <c r="H61" s="42"/>
    </row>
    <row r="62" spans="1:13">
      <c r="A62" s="693"/>
      <c r="B62" s="702" t="s">
        <v>977</v>
      </c>
      <c r="C62" s="702"/>
      <c r="D62" s="702"/>
      <c r="E62" s="702"/>
      <c r="F62" s="574"/>
      <c r="G62" s="45"/>
      <c r="H62" s="42"/>
    </row>
    <row r="63" spans="1:13">
      <c r="A63" s="693"/>
      <c r="B63" s="702"/>
      <c r="C63" s="702"/>
      <c r="D63" s="702"/>
      <c r="E63" s="702"/>
      <c r="F63" s="574"/>
      <c r="G63" s="45"/>
      <c r="H63" s="42"/>
    </row>
    <row r="64" spans="1:13">
      <c r="A64" s="693"/>
      <c r="B64" s="702"/>
      <c r="C64" s="702"/>
      <c r="D64" s="702"/>
      <c r="E64" s="702"/>
      <c r="F64" s="574"/>
      <c r="G64" s="45"/>
      <c r="H64" s="42"/>
    </row>
    <row r="65" spans="1:8">
      <c r="A65" s="693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D4" zoomScaleNormal="100" zoomScaleSheetLayoutView="100" workbookViewId="0">
      <selection activeCell="J25" sqref="J25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30.09.2024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5610</v>
      </c>
      <c r="D13" s="584">
        <f>'1-Баланс'!H20</f>
        <v>30393</v>
      </c>
      <c r="E13" s="584">
        <f>'1-Баланс'!H21</f>
        <v>4081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25312</v>
      </c>
      <c r="J13" s="584">
        <f>'1-Баланс'!H30+'1-Баланс'!H33</f>
        <v>0</v>
      </c>
      <c r="K13" s="585"/>
      <c r="L13" s="584">
        <f>SUM(C13:K13)</f>
        <v>65396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5610</v>
      </c>
      <c r="D17" s="653">
        <f t="shared" ref="D17:M17" si="2">D13+D14</f>
        <v>30393</v>
      </c>
      <c r="E17" s="653">
        <f t="shared" si="2"/>
        <v>4081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25312</v>
      </c>
      <c r="J17" s="653">
        <f t="shared" si="2"/>
        <v>0</v>
      </c>
      <c r="K17" s="653">
        <f t="shared" si="2"/>
        <v>0</v>
      </c>
      <c r="L17" s="584">
        <f t="shared" si="1"/>
        <v>65396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0</v>
      </c>
      <c r="J18" s="584">
        <f>+'1-Баланс'!G33</f>
        <v>-1581</v>
      </c>
      <c r="K18" s="585"/>
      <c r="L18" s="584">
        <f t="shared" si="1"/>
        <v>-1581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30393</v>
      </c>
      <c r="E31" s="653">
        <f t="shared" si="6"/>
        <v>4081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25312</v>
      </c>
      <c r="J31" s="653">
        <f t="shared" si="6"/>
        <v>-1581</v>
      </c>
      <c r="K31" s="653">
        <f t="shared" si="6"/>
        <v>0</v>
      </c>
      <c r="L31" s="584">
        <f t="shared" si="1"/>
        <v>63815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30393</v>
      </c>
      <c r="E34" s="587">
        <f t="shared" si="7"/>
        <v>4081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25312</v>
      </c>
      <c r="J34" s="587">
        <f t="shared" si="7"/>
        <v>-1581</v>
      </c>
      <c r="K34" s="587">
        <f t="shared" si="7"/>
        <v>0</v>
      </c>
      <c r="L34" s="651">
        <f t="shared" si="1"/>
        <v>63815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3">
        <f>pdeReportingDate</f>
        <v>45594</v>
      </c>
      <c r="C38" s="703"/>
      <c r="D38" s="703"/>
      <c r="E38" s="703"/>
      <c r="F38" s="703"/>
      <c r="G38" s="703"/>
      <c r="H38" s="703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4" t="str">
        <f>authorName</f>
        <v>Васил Парашкевов Деков</v>
      </c>
      <c r="C40" s="704"/>
      <c r="D40" s="704"/>
      <c r="E40" s="704"/>
      <c r="F40" s="704"/>
      <c r="G40" s="704"/>
      <c r="H40" s="704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3"/>
      <c r="B43" s="702" t="s">
        <v>977</v>
      </c>
      <c r="C43" s="702"/>
      <c r="D43" s="702"/>
      <c r="E43" s="702"/>
      <c r="F43" s="574"/>
      <c r="G43" s="45"/>
      <c r="H43" s="42"/>
      <c r="M43" s="169"/>
    </row>
    <row r="44" spans="1:14">
      <c r="A44" s="693"/>
      <c r="B44" s="702" t="s">
        <v>977</v>
      </c>
      <c r="C44" s="702"/>
      <c r="D44" s="702"/>
      <c r="E44" s="702"/>
      <c r="F44" s="574"/>
      <c r="G44" s="45"/>
      <c r="H44" s="42"/>
      <c r="M44" s="169"/>
    </row>
    <row r="45" spans="1:14">
      <c r="A45" s="693"/>
      <c r="B45" s="702" t="s">
        <v>977</v>
      </c>
      <c r="C45" s="702"/>
      <c r="D45" s="702"/>
      <c r="E45" s="702"/>
      <c r="F45" s="574"/>
      <c r="G45" s="45"/>
      <c r="H45" s="42"/>
      <c r="M45" s="169"/>
    </row>
    <row r="46" spans="1:14">
      <c r="A46" s="693"/>
      <c r="B46" s="702" t="s">
        <v>977</v>
      </c>
      <c r="C46" s="702"/>
      <c r="D46" s="702"/>
      <c r="E46" s="702"/>
      <c r="F46" s="574"/>
      <c r="G46" s="45"/>
      <c r="H46" s="42"/>
      <c r="M46" s="169"/>
    </row>
    <row r="47" spans="1:14">
      <c r="A47" s="693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3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3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C21" sqref="C21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30.09.2024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10976</v>
      </c>
      <c r="D12" s="92">
        <v>90.09</v>
      </c>
      <c r="E12" s="92"/>
      <c r="F12" s="469">
        <f>C12-E12</f>
        <v>10976</v>
      </c>
    </row>
    <row r="13" spans="1:15">
      <c r="A13" s="679" t="s">
        <v>1005</v>
      </c>
      <c r="B13" s="680"/>
      <c r="C13" s="92">
        <v>6900</v>
      </c>
      <c r="D13" s="92">
        <v>100</v>
      </c>
      <c r="E13" s="92"/>
      <c r="F13" s="469">
        <f t="shared" ref="F13:F26" si="0">C13-E13</f>
        <v>6900</v>
      </c>
    </row>
    <row r="14" spans="1:15">
      <c r="A14" s="679" t="s">
        <v>1006</v>
      </c>
      <c r="B14" s="680"/>
      <c r="C14" s="92">
        <v>32000</v>
      </c>
      <c r="D14" s="92">
        <v>99.88</v>
      </c>
      <c r="E14" s="92"/>
      <c r="F14" s="469">
        <f t="shared" si="0"/>
        <v>32000</v>
      </c>
    </row>
    <row r="15" spans="1:15">
      <c r="A15" s="679" t="s">
        <v>1007</v>
      </c>
      <c r="B15" s="680"/>
      <c r="C15" s="92">
        <v>4792</v>
      </c>
      <c r="D15" s="92">
        <v>67.17</v>
      </c>
      <c r="E15" s="92"/>
      <c r="F15" s="469">
        <f t="shared" si="0"/>
        <v>4792</v>
      </c>
    </row>
    <row r="16" spans="1:15">
      <c r="A16" s="679" t="s">
        <v>1008</v>
      </c>
      <c r="B16" s="680"/>
      <c r="C16" s="92">
        <v>7800</v>
      </c>
      <c r="D16" s="92">
        <v>100</v>
      </c>
      <c r="E16" s="92"/>
      <c r="F16" s="469">
        <f t="shared" si="0"/>
        <v>7800</v>
      </c>
    </row>
    <row r="17" spans="1:6">
      <c r="A17" s="679" t="s">
        <v>1009</v>
      </c>
      <c r="B17" s="680"/>
      <c r="C17" s="92">
        <v>6</v>
      </c>
      <c r="D17" s="92">
        <v>100</v>
      </c>
      <c r="E17" s="92"/>
      <c r="F17" s="469">
        <f t="shared" si="0"/>
        <v>6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62474</v>
      </c>
      <c r="D27" s="472"/>
      <c r="E27" s="472">
        <f>SUM(E12:E26)</f>
        <v>0</v>
      </c>
      <c r="F27" s="472">
        <f>SUM(F12:F26)</f>
        <v>62474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161</v>
      </c>
      <c r="D63" s="92">
        <v>9</v>
      </c>
      <c r="E63" s="92"/>
      <c r="F63" s="469">
        <f>C63-E63</f>
        <v>161</v>
      </c>
    </row>
    <row r="64" spans="1:6">
      <c r="A64" s="679" t="s">
        <v>1003</v>
      </c>
      <c r="B64" s="680"/>
      <c r="C64" s="92">
        <v>2</v>
      </c>
      <c r="D64" s="92">
        <v>0</v>
      </c>
      <c r="E64" s="92"/>
      <c r="F64" s="469">
        <f t="shared" ref="F64:F77" si="3">C64-E64</f>
        <v>2</v>
      </c>
    </row>
    <row r="65" spans="1:6">
      <c r="A65" s="679" t="s">
        <v>1004</v>
      </c>
      <c r="B65" s="680"/>
      <c r="C65" s="92">
        <v>0</v>
      </c>
      <c r="D65" s="92">
        <v>0.01</v>
      </c>
      <c r="E65" s="92"/>
      <c r="F65" s="469">
        <f t="shared" si="3"/>
        <v>0</v>
      </c>
    </row>
    <row r="66" spans="1:6">
      <c r="A66" s="679" t="s">
        <v>1010</v>
      </c>
      <c r="B66" s="680"/>
      <c r="C66" s="92">
        <v>286</v>
      </c>
      <c r="D66" s="92">
        <v>3</v>
      </c>
      <c r="E66" s="92"/>
      <c r="F66" s="469">
        <f t="shared" si="3"/>
        <v>286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449</v>
      </c>
      <c r="D78" s="472"/>
      <c r="E78" s="472">
        <f>SUM(E63:E77)</f>
        <v>0</v>
      </c>
      <c r="F78" s="472">
        <f>SUM(F63:F77)</f>
        <v>449</v>
      </c>
    </row>
    <row r="79" spans="1:6">
      <c r="A79" s="513" t="s">
        <v>801</v>
      </c>
      <c r="B79" s="510" t="s">
        <v>802</v>
      </c>
      <c r="C79" s="472">
        <f>C78+C61+C44+C27</f>
        <v>62923</v>
      </c>
      <c r="D79" s="472"/>
      <c r="E79" s="472">
        <f>E78+E61+E44+E27</f>
        <v>0</v>
      </c>
      <c r="F79" s="472">
        <f>F78+F61+F44+F27</f>
        <v>62923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3">
        <f>pdeReportingDate</f>
        <v>45594</v>
      </c>
      <c r="C151" s="703"/>
      <c r="D151" s="703"/>
      <c r="E151" s="703"/>
      <c r="F151" s="703"/>
      <c r="G151" s="703"/>
      <c r="H151" s="703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4" t="str">
        <f>authorName</f>
        <v>Васил Парашкевов Деков</v>
      </c>
      <c r="C153" s="704"/>
      <c r="D153" s="704"/>
      <c r="E153" s="704"/>
      <c r="F153" s="704"/>
      <c r="G153" s="704"/>
      <c r="H153" s="704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3"/>
      <c r="B156" s="702" t="s">
        <v>977</v>
      </c>
      <c r="C156" s="702"/>
      <c r="D156" s="702"/>
      <c r="E156" s="702"/>
      <c r="F156" s="574"/>
      <c r="G156" s="45"/>
      <c r="H156" s="42"/>
    </row>
    <row r="157" spans="1:8">
      <c r="A157" s="693"/>
      <c r="B157" s="702" t="s">
        <v>977</v>
      </c>
      <c r="C157" s="702"/>
      <c r="D157" s="702"/>
      <c r="E157" s="702"/>
      <c r="F157" s="574"/>
      <c r="G157" s="45"/>
      <c r="H157" s="42"/>
    </row>
    <row r="158" spans="1:8">
      <c r="A158" s="693"/>
      <c r="B158" s="702" t="s">
        <v>977</v>
      </c>
      <c r="C158" s="702"/>
      <c r="D158" s="702"/>
      <c r="E158" s="702"/>
      <c r="F158" s="574"/>
      <c r="G158" s="45"/>
      <c r="H158" s="42"/>
    </row>
    <row r="159" spans="1:8">
      <c r="A159" s="693"/>
      <c r="B159" s="702" t="s">
        <v>977</v>
      </c>
      <c r="C159" s="702"/>
      <c r="D159" s="702"/>
      <c r="E159" s="702"/>
      <c r="F159" s="574"/>
      <c r="G159" s="45"/>
      <c r="H159" s="42"/>
    </row>
    <row r="160" spans="1:8">
      <c r="A160" s="693"/>
      <c r="B160" s="702"/>
      <c r="C160" s="702"/>
      <c r="D160" s="702"/>
      <c r="E160" s="702"/>
      <c r="F160" s="574"/>
      <c r="G160" s="45"/>
      <c r="H160" s="42"/>
    </row>
    <row r="161" spans="1:8">
      <c r="A161" s="693"/>
      <c r="B161" s="702"/>
      <c r="C161" s="702"/>
      <c r="D161" s="702"/>
      <c r="E161" s="702"/>
      <c r="F161" s="574"/>
      <c r="G161" s="45"/>
      <c r="H161" s="42"/>
    </row>
    <row r="162" spans="1:8">
      <c r="A162" s="693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I1" zoomScaleNormal="85" zoomScaleSheetLayoutView="100" workbookViewId="0">
      <selection activeCell="K45" sqref="K45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30.09.2024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>
        <v>2</v>
      </c>
      <c r="F18" s="328"/>
      <c r="G18" s="329">
        <f t="shared" si="2"/>
        <v>345</v>
      </c>
      <c r="H18" s="328"/>
      <c r="I18" s="328"/>
      <c r="J18" s="329">
        <f t="shared" si="3"/>
        <v>345</v>
      </c>
      <c r="K18" s="328">
        <v>172</v>
      </c>
      <c r="L18" s="328"/>
      <c r="M18" s="328"/>
      <c r="N18" s="329">
        <f t="shared" si="4"/>
        <v>172</v>
      </c>
      <c r="O18" s="328"/>
      <c r="P18" s="328"/>
      <c r="Q18" s="329">
        <f t="shared" si="0"/>
        <v>172</v>
      </c>
      <c r="R18" s="340">
        <f t="shared" si="1"/>
        <v>173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2</v>
      </c>
      <c r="F19" s="330">
        <f>SUM(F11:F18)</f>
        <v>0</v>
      </c>
      <c r="G19" s="329">
        <f t="shared" si="2"/>
        <v>345</v>
      </c>
      <c r="H19" s="330">
        <f>SUM(H11:H18)</f>
        <v>0</v>
      </c>
      <c r="I19" s="330">
        <f>SUM(I11:I18)</f>
        <v>0</v>
      </c>
      <c r="J19" s="329">
        <f t="shared" si="3"/>
        <v>345</v>
      </c>
      <c r="K19" s="330">
        <f>SUM(K11:K18)</f>
        <v>172</v>
      </c>
      <c r="L19" s="330">
        <f>SUM(L11:L18)</f>
        <v>0</v>
      </c>
      <c r="M19" s="330">
        <f>SUM(M11:M18)</f>
        <v>0</v>
      </c>
      <c r="N19" s="329">
        <f t="shared" si="4"/>
        <v>172</v>
      </c>
      <c r="O19" s="330">
        <f>SUM(O11:O18)</f>
        <v>0</v>
      </c>
      <c r="P19" s="330">
        <f>SUM(P11:P18)</f>
        <v>0</v>
      </c>
      <c r="Q19" s="329">
        <f t="shared" si="0"/>
        <v>172</v>
      </c>
      <c r="R19" s="340">
        <f t="shared" si="1"/>
        <v>173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27741</v>
      </c>
      <c r="E20" s="328"/>
      <c r="F20" s="328"/>
      <c r="G20" s="329">
        <f t="shared" si="2"/>
        <v>27741</v>
      </c>
      <c r="H20" s="328"/>
      <c r="I20" s="328"/>
      <c r="J20" s="329">
        <f t="shared" si="3"/>
        <v>27741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27741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60837</v>
      </c>
      <c r="E30" s="335">
        <f t="shared" ref="E30:P30" si="6">SUM(E31:E34)</f>
        <v>3400</v>
      </c>
      <c r="F30" s="335">
        <f t="shared" si="6"/>
        <v>1320</v>
      </c>
      <c r="G30" s="336">
        <f t="shared" si="2"/>
        <v>62917</v>
      </c>
      <c r="H30" s="335">
        <f t="shared" si="6"/>
        <v>6</v>
      </c>
      <c r="I30" s="335">
        <f t="shared" si="6"/>
        <v>0</v>
      </c>
      <c r="J30" s="336">
        <f t="shared" si="3"/>
        <v>62923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62923</v>
      </c>
    </row>
    <row r="31" spans="1:18">
      <c r="A31" s="339"/>
      <c r="B31" s="321" t="s">
        <v>108</v>
      </c>
      <c r="C31" s="152" t="s">
        <v>563</v>
      </c>
      <c r="D31" s="328">
        <v>60394</v>
      </c>
      <c r="E31" s="328">
        <v>3400</v>
      </c>
      <c r="F31" s="328">
        <v>1320</v>
      </c>
      <c r="G31" s="329">
        <f t="shared" si="2"/>
        <v>62474</v>
      </c>
      <c r="H31" s="328"/>
      <c r="I31" s="328"/>
      <c r="J31" s="329">
        <f t="shared" si="3"/>
        <v>62474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62474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443</v>
      </c>
      <c r="E34" s="328"/>
      <c r="F34" s="328"/>
      <c r="G34" s="329">
        <f t="shared" si="2"/>
        <v>443</v>
      </c>
      <c r="H34" s="328">
        <v>6</v>
      </c>
      <c r="I34" s="328"/>
      <c r="J34" s="329">
        <f t="shared" si="3"/>
        <v>449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449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60837</v>
      </c>
      <c r="E41" s="330">
        <f t="shared" ref="E41:P41" si="10">E30+E35+E40</f>
        <v>3400</v>
      </c>
      <c r="F41" s="330">
        <f t="shared" si="10"/>
        <v>1320</v>
      </c>
      <c r="G41" s="329">
        <f t="shared" si="2"/>
        <v>62917</v>
      </c>
      <c r="H41" s="330">
        <f t="shared" si="10"/>
        <v>6</v>
      </c>
      <c r="I41" s="330">
        <f t="shared" si="10"/>
        <v>0</v>
      </c>
      <c r="J41" s="329">
        <f t="shared" si="3"/>
        <v>62923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62923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88921</v>
      </c>
      <c r="E43" s="349">
        <f>E19+E20+E22+E28+E41+E42</f>
        <v>3402</v>
      </c>
      <c r="F43" s="349">
        <f t="shared" ref="F43:R43" si="11">F19+F20+F22+F28+F41+F42</f>
        <v>1320</v>
      </c>
      <c r="G43" s="349">
        <f t="shared" si="11"/>
        <v>91003</v>
      </c>
      <c r="H43" s="349">
        <f t="shared" si="11"/>
        <v>6</v>
      </c>
      <c r="I43" s="349">
        <f t="shared" si="11"/>
        <v>0</v>
      </c>
      <c r="J43" s="349">
        <f t="shared" si="11"/>
        <v>91009</v>
      </c>
      <c r="K43" s="349">
        <f t="shared" si="11"/>
        <v>172</v>
      </c>
      <c r="L43" s="349">
        <f t="shared" si="11"/>
        <v>0</v>
      </c>
      <c r="M43" s="349">
        <f t="shared" si="11"/>
        <v>0</v>
      </c>
      <c r="N43" s="349">
        <f t="shared" si="11"/>
        <v>172</v>
      </c>
      <c r="O43" s="349">
        <f t="shared" si="11"/>
        <v>0</v>
      </c>
      <c r="P43" s="349">
        <f t="shared" si="11"/>
        <v>0</v>
      </c>
      <c r="Q43" s="349">
        <f t="shared" si="11"/>
        <v>172</v>
      </c>
      <c r="R43" s="350">
        <f t="shared" si="11"/>
        <v>90837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3">
        <f>pdeReportingDate</f>
        <v>45594</v>
      </c>
      <c r="D46" s="703"/>
      <c r="E46" s="703"/>
      <c r="F46" s="703"/>
      <c r="G46" s="703"/>
      <c r="H46" s="703"/>
      <c r="I46" s="703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4" t="str">
        <f>authorName</f>
        <v>Васил Парашкевов Деков</v>
      </c>
      <c r="D48" s="704"/>
      <c r="E48" s="704"/>
      <c r="F48" s="704"/>
      <c r="G48" s="704"/>
      <c r="H48" s="704"/>
      <c r="I48" s="704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5"/>
      <c r="D50" s="705"/>
      <c r="E50" s="705"/>
      <c r="F50" s="705"/>
      <c r="G50" s="705"/>
      <c r="H50" s="705"/>
      <c r="I50" s="705"/>
    </row>
    <row r="51" spans="2:9">
      <c r="B51" s="693"/>
      <c r="C51" s="702" t="s">
        <v>977</v>
      </c>
      <c r="D51" s="702"/>
      <c r="E51" s="702"/>
      <c r="F51" s="702"/>
      <c r="G51" s="574"/>
      <c r="H51" s="45"/>
      <c r="I51" s="42"/>
    </row>
    <row r="52" spans="2:9">
      <c r="B52" s="693"/>
      <c r="C52" s="702" t="s">
        <v>977</v>
      </c>
      <c r="D52" s="702"/>
      <c r="E52" s="702"/>
      <c r="F52" s="702"/>
      <c r="G52" s="574"/>
      <c r="H52" s="45"/>
      <c r="I52" s="42"/>
    </row>
    <row r="53" spans="2:9">
      <c r="B53" s="693"/>
      <c r="C53" s="702" t="s">
        <v>977</v>
      </c>
      <c r="D53" s="702"/>
      <c r="E53" s="702"/>
      <c r="F53" s="702"/>
      <c r="G53" s="574"/>
      <c r="H53" s="45"/>
      <c r="I53" s="42"/>
    </row>
    <row r="54" spans="2:9">
      <c r="B54" s="693"/>
      <c r="C54" s="702" t="s">
        <v>977</v>
      </c>
      <c r="D54" s="702"/>
      <c r="E54" s="702"/>
      <c r="F54" s="702"/>
      <c r="G54" s="574"/>
      <c r="H54" s="45"/>
      <c r="I54" s="42"/>
    </row>
    <row r="55" spans="2:9">
      <c r="B55" s="693"/>
      <c r="C55" s="702"/>
      <c r="D55" s="702"/>
      <c r="E55" s="702"/>
      <c r="F55" s="702"/>
      <c r="G55" s="574"/>
      <c r="H55" s="45"/>
      <c r="I55" s="42"/>
    </row>
    <row r="56" spans="2:9">
      <c r="B56" s="693"/>
      <c r="C56" s="702"/>
      <c r="D56" s="702"/>
      <c r="E56" s="702"/>
      <c r="F56" s="702"/>
      <c r="G56" s="574"/>
      <c r="H56" s="45"/>
      <c r="I56" s="42"/>
    </row>
    <row r="57" spans="2:9">
      <c r="B57" s="693"/>
      <c r="C57" s="702"/>
      <c r="D57" s="702"/>
      <c r="E57" s="702"/>
      <c r="F57" s="702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89" zoomScaleNormal="85" zoomScaleSheetLayoutView="100" workbookViewId="0">
      <selection activeCell="C110" sqref="C11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30.09.2024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16160</v>
      </c>
      <c r="D26" s="362">
        <f>SUM(D27:D29)</f>
        <v>16160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16160</v>
      </c>
      <c r="D27" s="368">
        <v>16160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1221</v>
      </c>
      <c r="D30" s="368">
        <v>1221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1350</v>
      </c>
      <c r="D31" s="368">
        <v>1350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18731</v>
      </c>
      <c r="D45" s="438">
        <f>D26+D30+D31+D33+D32+D34+D35+D40</f>
        <v>18731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18731</v>
      </c>
      <c r="D46" s="444">
        <f>D45+D23+D21+D11</f>
        <v>18731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20493</v>
      </c>
      <c r="D58" s="138">
        <f>D59+D61</f>
        <v>0</v>
      </c>
      <c r="E58" s="136">
        <f t="shared" si="1"/>
        <v>20493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20493</v>
      </c>
      <c r="D59" s="197"/>
      <c r="E59" s="136">
        <f t="shared" si="1"/>
        <v>20493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31000</v>
      </c>
      <c r="D65" s="197"/>
      <c r="E65" s="136">
        <f t="shared" si="1"/>
        <v>31000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51493</v>
      </c>
      <c r="D68" s="435">
        <f>D54+D58+D63+D64+D65+D66</f>
        <v>0</v>
      </c>
      <c r="E68" s="436">
        <f t="shared" si="1"/>
        <v>51493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2578</v>
      </c>
      <c r="D70" s="197"/>
      <c r="E70" s="136">
        <f t="shared" si="1"/>
        <v>2578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19665</v>
      </c>
      <c r="D77" s="138">
        <f>D78+D80</f>
        <v>19665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19665</v>
      </c>
      <c r="D78" s="197">
        <v>19665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1815</v>
      </c>
      <c r="D82" s="138">
        <f>SUM(D83:D86)</f>
        <v>1815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612</v>
      </c>
      <c r="D84" s="197">
        <v>612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1203</v>
      </c>
      <c r="D85" s="197">
        <v>1203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2782</v>
      </c>
      <c r="D87" s="134">
        <f>SUM(D88:D92)+D96</f>
        <v>2782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2774</v>
      </c>
      <c r="D89" s="197">
        <v>2774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6</v>
      </c>
      <c r="D91" s="197">
        <v>6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0</v>
      </c>
      <c r="D92" s="138">
        <f>SUM(D93:D95)</f>
        <v>0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/>
      <c r="D95" s="197"/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1341</v>
      </c>
      <c r="D97" s="197">
        <v>1341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25603</v>
      </c>
      <c r="D98" s="433">
        <f>D87+D82+D77+D73+D97</f>
        <v>25603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79674</v>
      </c>
      <c r="D99" s="427">
        <f>D98+D70+D68</f>
        <v>25603</v>
      </c>
      <c r="E99" s="427">
        <f>E98+E70+E68</f>
        <v>54071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3">
        <f>pdeReportingDate</f>
        <v>45594</v>
      </c>
      <c r="C111" s="703"/>
      <c r="D111" s="703"/>
      <c r="E111" s="703"/>
      <c r="F111" s="703"/>
      <c r="G111" s="52"/>
      <c r="H111" s="52"/>
    </row>
    <row r="112" spans="1:27">
      <c r="A112" s="691"/>
      <c r="B112" s="703"/>
      <c r="C112" s="703"/>
      <c r="D112" s="703"/>
      <c r="E112" s="703"/>
      <c r="F112" s="703"/>
      <c r="G112" s="52"/>
      <c r="H112" s="52"/>
    </row>
    <row r="113" spans="1:8">
      <c r="A113" s="692" t="s">
        <v>8</v>
      </c>
      <c r="B113" s="704" t="str">
        <f>authorName</f>
        <v>Васил Парашкевов Деков</v>
      </c>
      <c r="C113" s="704"/>
      <c r="D113" s="704"/>
      <c r="E113" s="704"/>
      <c r="F113" s="704"/>
      <c r="G113" s="80"/>
      <c r="H113" s="80"/>
    </row>
    <row r="114" spans="1:8">
      <c r="A114" s="692"/>
      <c r="B114" s="704"/>
      <c r="C114" s="704"/>
      <c r="D114" s="704"/>
      <c r="E114" s="704"/>
      <c r="F114" s="704"/>
      <c r="G114" s="80"/>
      <c r="H114" s="80"/>
    </row>
    <row r="115" spans="1:8">
      <c r="A115" s="692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3"/>
      <c r="B116" s="702" t="s">
        <v>977</v>
      </c>
      <c r="C116" s="702"/>
      <c r="D116" s="702"/>
      <c r="E116" s="702"/>
      <c r="F116" s="702"/>
      <c r="G116" s="693"/>
      <c r="H116" s="693"/>
    </row>
    <row r="117" spans="1:8" ht="15.75" customHeight="1">
      <c r="A117" s="693"/>
      <c r="B117" s="702" t="s">
        <v>977</v>
      </c>
      <c r="C117" s="702"/>
      <c r="D117" s="702"/>
      <c r="E117" s="702"/>
      <c r="F117" s="702"/>
      <c r="G117" s="693"/>
      <c r="H117" s="693"/>
    </row>
    <row r="118" spans="1:8" ht="15.75" customHeight="1">
      <c r="A118" s="693"/>
      <c r="B118" s="702" t="s">
        <v>977</v>
      </c>
      <c r="C118" s="702"/>
      <c r="D118" s="702"/>
      <c r="E118" s="702"/>
      <c r="F118" s="702"/>
      <c r="G118" s="693"/>
      <c r="H118" s="693"/>
    </row>
    <row r="119" spans="1:8" ht="15.75" customHeight="1">
      <c r="A119" s="693"/>
      <c r="B119" s="702" t="s">
        <v>977</v>
      </c>
      <c r="C119" s="702"/>
      <c r="D119" s="702"/>
      <c r="E119" s="702"/>
      <c r="F119" s="702"/>
      <c r="G119" s="693"/>
      <c r="H119" s="693"/>
    </row>
    <row r="120" spans="1:8">
      <c r="A120" s="693"/>
      <c r="B120" s="702"/>
      <c r="C120" s="702"/>
      <c r="D120" s="702"/>
      <c r="E120" s="702"/>
      <c r="F120" s="702"/>
      <c r="G120" s="693"/>
      <c r="H120" s="693"/>
    </row>
    <row r="121" spans="1:8">
      <c r="A121" s="693"/>
      <c r="B121" s="702"/>
      <c r="C121" s="702"/>
      <c r="D121" s="702"/>
      <c r="E121" s="702"/>
      <c r="F121" s="702"/>
      <c r="G121" s="693"/>
      <c r="H121" s="693"/>
    </row>
    <row r="122" spans="1:8">
      <c r="A122" s="693"/>
      <c r="B122" s="702"/>
      <c r="C122" s="702"/>
      <c r="D122" s="702"/>
      <c r="E122" s="702"/>
      <c r="F122" s="702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Normal="85" zoomScaleSheetLayoutView="100" workbookViewId="0">
      <selection activeCell="A30" sqref="A30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30.09.2024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13054924-550000</f>
        <v>12504924</v>
      </c>
      <c r="D13" s="449"/>
      <c r="E13" s="449"/>
      <c r="F13" s="449">
        <f>24430-1320</f>
        <v>23110</v>
      </c>
      <c r="G13" s="449"/>
      <c r="H13" s="449"/>
      <c r="I13" s="450">
        <f>F13+G13-H13</f>
        <v>23110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>
        <v>0</v>
      </c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>
        <v>0</v>
      </c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>
        <v>0</v>
      </c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3786050+34000</f>
        <v>3820050</v>
      </c>
      <c r="D17" s="449"/>
      <c r="E17" s="449"/>
      <c r="F17" s="449">
        <v>39813</v>
      </c>
      <c r="G17" s="449"/>
      <c r="H17" s="449"/>
      <c r="I17" s="450">
        <f t="shared" si="0"/>
        <v>39813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16324974</v>
      </c>
      <c r="D18" s="456">
        <f t="shared" si="1"/>
        <v>0</v>
      </c>
      <c r="E18" s="456">
        <f t="shared" si="1"/>
        <v>0</v>
      </c>
      <c r="F18" s="456">
        <f t="shared" si="1"/>
        <v>62923</v>
      </c>
      <c r="G18" s="456">
        <f t="shared" si="1"/>
        <v>0</v>
      </c>
      <c r="H18" s="456">
        <f t="shared" si="1"/>
        <v>0</v>
      </c>
      <c r="I18" s="457">
        <f t="shared" si="0"/>
        <v>62923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v>39303</v>
      </c>
      <c r="D20" s="449"/>
      <c r="E20" s="449"/>
      <c r="F20" s="449">
        <v>8805</v>
      </c>
      <c r="G20" s="449"/>
      <c r="H20" s="449"/>
      <c r="I20" s="450">
        <f t="shared" si="0"/>
        <v>8805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7124141</v>
      </c>
      <c r="D26" s="449"/>
      <c r="E26" s="449"/>
      <c r="F26" s="449">
        <v>25081</v>
      </c>
      <c r="G26" s="449"/>
      <c r="H26" s="449"/>
      <c r="I26" s="450">
        <f t="shared" si="0"/>
        <v>25081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7163444</v>
      </c>
      <c r="D27" s="456">
        <f t="shared" si="2"/>
        <v>0</v>
      </c>
      <c r="E27" s="456">
        <f t="shared" si="2"/>
        <v>0</v>
      </c>
      <c r="F27" s="456">
        <f t="shared" si="2"/>
        <v>33886</v>
      </c>
      <c r="G27" s="456">
        <f t="shared" si="2"/>
        <v>0</v>
      </c>
      <c r="H27" s="456">
        <f t="shared" si="2"/>
        <v>0</v>
      </c>
      <c r="I27" s="457">
        <f t="shared" si="0"/>
        <v>33886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3">
        <f>pdeReportingDate</f>
        <v>45594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1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2" t="s">
        <v>8</v>
      </c>
      <c r="B33" s="704" t="str">
        <f>authorName</f>
        <v>Васил Парашкевов Деков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2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2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3"/>
      <c r="B36" s="702" t="s">
        <v>977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3"/>
      <c r="B37" s="702" t="s">
        <v>977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3"/>
      <c r="B38" s="702" t="s">
        <v>977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3"/>
      <c r="B39" s="702" t="s">
        <v>977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3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3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3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30.09.2024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143489</v>
      </c>
      <c r="D6" s="675">
        <f t="shared" ref="D6:D15" si="0">C6-E6</f>
        <v>0</v>
      </c>
      <c r="E6" s="674">
        <f>'1-Баланс'!G95</f>
        <v>143489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63815</v>
      </c>
      <c r="D7" s="675">
        <f t="shared" si="0"/>
        <v>58205</v>
      </c>
      <c r="E7" s="674">
        <f>'1-Баланс'!G18</f>
        <v>5610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-1581</v>
      </c>
      <c r="D8" s="675">
        <f t="shared" si="0"/>
        <v>0</v>
      </c>
      <c r="E8" s="674">
        <f>ABS('2-Отчет за доходите'!C44)-ABS('2-Отчет за доходите'!G44)</f>
        <v>-1581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93</v>
      </c>
      <c r="D9" s="675">
        <f t="shared" si="0"/>
        <v>0</v>
      </c>
      <c r="E9" s="674">
        <f>'3-Отчет за паричния поток'!C45</f>
        <v>93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11</v>
      </c>
      <c r="D10" s="675">
        <f t="shared" si="0"/>
        <v>0</v>
      </c>
      <c r="E10" s="674">
        <f>'3-Отчет за паричния поток'!C46</f>
        <v>11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63815</v>
      </c>
      <c r="D11" s="675">
        <f t="shared" si="0"/>
        <v>0</v>
      </c>
      <c r="E11" s="674">
        <f>'4-Отчет за собствения капитал'!L34</f>
        <v>63815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62474</v>
      </c>
      <c r="D12" s="675">
        <f t="shared" si="0"/>
        <v>0</v>
      </c>
      <c r="E12" s="674">
        <f>'Справка 5'!C27+'Справка 5'!C97</f>
        <v>62474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449</v>
      </c>
      <c r="D15" s="675">
        <f t="shared" si="0"/>
        <v>0</v>
      </c>
      <c r="E15" s="674">
        <f>'Справка 5'!C148+'Справка 5'!C78</f>
        <v>449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-28.232142857142858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-2.477473948131317E-2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-1.9843361698923111E-2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-1.1018266208559542E-2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0.39399769141977686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2.0564777565129084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2.0555403663633167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1.3239464125297817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4.2963715189626214E-4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2.0061617826180409E-3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3.902738188990097E-4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0.45867193729535316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1.2485152393637859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0.55526207583856613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2102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3.2938964193371466E-2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2.052734375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37.903901046622266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45565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45565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45565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45565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45565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45565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45565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45565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173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45565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173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45565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27741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45565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45565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45565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45565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45565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45565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45565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45565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45565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45565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62923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45565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62474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45565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45565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45565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449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45565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45565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45565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45565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45565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45565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45565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62923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45565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45565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45565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45565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45565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45565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45565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45565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90837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45565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45565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45565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45565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45565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45565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45565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45565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16160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45565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1221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45565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1350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45565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45565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45565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45565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45565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45565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18731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45565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45565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45565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45565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45565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33886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45565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45565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33886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45565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45565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9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45565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45565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45565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11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45565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24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45565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52652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45565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143489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45565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45565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45565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45565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45565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45565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45565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45565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30393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45565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4081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45565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45565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45565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45565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45565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34474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45565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25312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45565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25312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45565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45565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45565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45565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-1581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45565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23731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45565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63815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45565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45565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45565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20493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45565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45565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45565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31000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45565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45565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51493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45565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45565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45565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2578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45565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45565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54071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45565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19665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45565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1815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45565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2782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45565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45565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45565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2774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45565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45565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6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45565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45565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0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45565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1341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45565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45565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25603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45565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45565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45565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45565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25603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45565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143489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45565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45565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367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45565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0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45565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69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45565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12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45565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45565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45565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5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45565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45565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45565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453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45565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2102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45565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2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45565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45565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42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45565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2146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45565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2599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45565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45565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45565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45565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2599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45565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45565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6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45565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45565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6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45565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45565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45565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45565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45565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2605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45565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45565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45565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45565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56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45565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56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45565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45565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45565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305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45565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53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45565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106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45565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45565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504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45565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968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45565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1024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45565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1575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45565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45565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45565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1024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45565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1575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45565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1581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45565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45565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1581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45565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2605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45565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45565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-273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45565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-4458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45565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-83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45565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-5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45565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45565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45565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45565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45565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-161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45565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-4980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45565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45565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45565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-2125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45565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731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45565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28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45565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45565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2263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45565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53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45565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45565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-2106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45565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-1156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45565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45565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45565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9666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45565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-1902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45565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45565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-1679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45565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45565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-31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45565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6054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45565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-82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45565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93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45565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11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45565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11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45565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45565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5610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45565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45565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45565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45565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5610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45565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45565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45565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45565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45565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45565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45565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45565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45565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45565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45565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45565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45565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45565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45565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45565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45565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45565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30393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45565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45565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45565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45565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30393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45565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45565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45565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45565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45565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45565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45565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45565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45565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45565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45565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45565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45565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45565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30393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45565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45565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45565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30393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45565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4081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45565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45565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45565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45565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4081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45565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45565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45565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45565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45565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45565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45565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45565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45565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45565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45565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45565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45565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45565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4081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45565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45565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45565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4081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45565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45565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45565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45565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45565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45565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45565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45565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45565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45565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45565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45565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45565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45565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45565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45565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45565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45565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45565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45565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45565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45565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45565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45565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45565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45565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45565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45565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45565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45565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45565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45565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45565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45565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45565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45565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45565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45565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45565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45565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45565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45565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45565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45565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45565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45565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45565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45565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45565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45565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45565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45565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45565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45565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45565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45565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45565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45565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45565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45565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45565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45565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45565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45565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45565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45565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45565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25312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45565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45565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45565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45565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25312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45565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45565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45565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45565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45565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45565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45565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45565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45565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45565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45565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45565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45565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45565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25312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45565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45565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45565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25312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45565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45565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45565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45565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45565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45565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-1581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45565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45565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45565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45565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45565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45565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45565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45565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45565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45565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45565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45565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45565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-1581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45565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45565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45565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-1581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45565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45565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45565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45565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45565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45565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45565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45565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45565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45565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45565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45565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45565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45565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45565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45565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45565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45565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45565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45565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45565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45565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45565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65396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45565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45565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45565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45565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65396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45565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-1581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45565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45565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45565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45565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45565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45565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45565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45565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45565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45565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45565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45565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45565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63815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45565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45565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45565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63815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45565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45565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45565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45565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45565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45565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45565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45565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45565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45565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45565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45565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45565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45565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45565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45565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45565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45565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45565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45565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45565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45565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45565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45565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45565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45565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45565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45565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45565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45565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45565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45565</v>
      </c>
      <c r="D470" s="105" t="s">
        <v>547</v>
      </c>
      <c r="E470" s="496">
        <v>1</v>
      </c>
      <c r="F470" s="105" t="s">
        <v>546</v>
      </c>
      <c r="H470" s="105">
        <f>'Справка 6'!D20</f>
        <v>27741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45565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45565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45565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45565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45565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45565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45565</v>
      </c>
      <c r="D477" s="105" t="s">
        <v>562</v>
      </c>
      <c r="E477" s="496">
        <v>1</v>
      </c>
      <c r="F477" s="105" t="s">
        <v>561</v>
      </c>
      <c r="H477" s="105">
        <f>'Справка 6'!D30</f>
        <v>60837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45565</v>
      </c>
      <c r="D478" s="105" t="s">
        <v>563</v>
      </c>
      <c r="E478" s="496">
        <v>1</v>
      </c>
      <c r="F478" s="105" t="s">
        <v>108</v>
      </c>
      <c r="H478" s="105">
        <f>'Справка 6'!D31</f>
        <v>60394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45565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45565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45565</v>
      </c>
      <c r="D481" s="105" t="s">
        <v>566</v>
      </c>
      <c r="E481" s="496">
        <v>1</v>
      </c>
      <c r="F481" s="105" t="s">
        <v>115</v>
      </c>
      <c r="H481" s="105">
        <f>'Справка 6'!D34</f>
        <v>443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45565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45565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45565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45565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45565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45565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45565</v>
      </c>
      <c r="D488" s="105" t="s">
        <v>578</v>
      </c>
      <c r="E488" s="496">
        <v>1</v>
      </c>
      <c r="F488" s="105" t="s">
        <v>827</v>
      </c>
      <c r="H488" s="105">
        <f>'Справка 6'!D41</f>
        <v>60837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45565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45565</v>
      </c>
      <c r="D490" s="105" t="s">
        <v>583</v>
      </c>
      <c r="E490" s="496">
        <v>1</v>
      </c>
      <c r="F490" s="105" t="s">
        <v>582</v>
      </c>
      <c r="H490" s="105">
        <f>'Справка 6'!D43</f>
        <v>88921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45565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45565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45565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45565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45565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45565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45565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45565</v>
      </c>
      <c r="D498" s="105" t="s">
        <v>543</v>
      </c>
      <c r="E498" s="496">
        <v>2</v>
      </c>
      <c r="F498" s="105" t="s">
        <v>542</v>
      </c>
      <c r="H498" s="105">
        <f>'Справка 6'!E18</f>
        <v>2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45565</v>
      </c>
      <c r="D499" s="105" t="s">
        <v>545</v>
      </c>
      <c r="E499" s="496">
        <v>2</v>
      </c>
      <c r="F499" s="105" t="s">
        <v>828</v>
      </c>
      <c r="H499" s="105">
        <f>'Справка 6'!E19</f>
        <v>2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45565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45565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45565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45565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45565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45565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45565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45565</v>
      </c>
      <c r="D507" s="105" t="s">
        <v>562</v>
      </c>
      <c r="E507" s="496">
        <v>2</v>
      </c>
      <c r="F507" s="105" t="s">
        <v>561</v>
      </c>
      <c r="H507" s="105">
        <f>'Справка 6'!E30</f>
        <v>3400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45565</v>
      </c>
      <c r="D508" s="105" t="s">
        <v>563</v>
      </c>
      <c r="E508" s="496">
        <v>2</v>
      </c>
      <c r="F508" s="105" t="s">
        <v>108</v>
      </c>
      <c r="H508" s="105">
        <f>'Справка 6'!E31</f>
        <v>3400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45565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45565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45565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45565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45565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45565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45565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45565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45565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45565</v>
      </c>
      <c r="D518" s="105" t="s">
        <v>578</v>
      </c>
      <c r="E518" s="496">
        <v>2</v>
      </c>
      <c r="F518" s="105" t="s">
        <v>827</v>
      </c>
      <c r="H518" s="105">
        <f>'Справка 6'!E41</f>
        <v>3400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45565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45565</v>
      </c>
      <c r="D520" s="105" t="s">
        <v>583</v>
      </c>
      <c r="E520" s="496">
        <v>2</v>
      </c>
      <c r="F520" s="105" t="s">
        <v>582</v>
      </c>
      <c r="H520" s="105">
        <f>'Справка 6'!E43</f>
        <v>3402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45565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45565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45565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45565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45565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45565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45565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45565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45565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45565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45565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45565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45565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45565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45565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45565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45565</v>
      </c>
      <c r="D537" s="105" t="s">
        <v>562</v>
      </c>
      <c r="E537" s="496">
        <v>3</v>
      </c>
      <c r="F537" s="105" t="s">
        <v>561</v>
      </c>
      <c r="H537" s="105">
        <f>'Справка 6'!F30</f>
        <v>1320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45565</v>
      </c>
      <c r="D538" s="105" t="s">
        <v>563</v>
      </c>
      <c r="E538" s="496">
        <v>3</v>
      </c>
      <c r="F538" s="105" t="s">
        <v>108</v>
      </c>
      <c r="H538" s="105">
        <f>'Справка 6'!F31</f>
        <v>1320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45565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45565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45565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45565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45565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45565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45565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45565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45565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45565</v>
      </c>
      <c r="D548" s="105" t="s">
        <v>578</v>
      </c>
      <c r="E548" s="496">
        <v>3</v>
      </c>
      <c r="F548" s="105" t="s">
        <v>827</v>
      </c>
      <c r="H548" s="105">
        <f>'Справка 6'!F41</f>
        <v>1320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45565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45565</v>
      </c>
      <c r="D550" s="105" t="s">
        <v>583</v>
      </c>
      <c r="E550" s="496">
        <v>3</v>
      </c>
      <c r="F550" s="105" t="s">
        <v>582</v>
      </c>
      <c r="H550" s="105">
        <f>'Справка 6'!F43</f>
        <v>1320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45565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45565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45565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45565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45565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45565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45565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45565</v>
      </c>
      <c r="D558" s="105" t="s">
        <v>543</v>
      </c>
      <c r="E558" s="496">
        <v>4</v>
      </c>
      <c r="F558" s="105" t="s">
        <v>542</v>
      </c>
      <c r="H558" s="105">
        <f>'Справка 6'!G18</f>
        <v>345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45565</v>
      </c>
      <c r="D559" s="105" t="s">
        <v>545</v>
      </c>
      <c r="E559" s="496">
        <v>4</v>
      </c>
      <c r="F559" s="105" t="s">
        <v>828</v>
      </c>
      <c r="H559" s="105">
        <f>'Справка 6'!G19</f>
        <v>345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45565</v>
      </c>
      <c r="D560" s="105" t="s">
        <v>547</v>
      </c>
      <c r="E560" s="496">
        <v>4</v>
      </c>
      <c r="F560" s="105" t="s">
        <v>546</v>
      </c>
      <c r="H560" s="105">
        <f>'Справка 6'!G20</f>
        <v>27741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45565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45565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45565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45565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45565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45565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45565</v>
      </c>
      <c r="D567" s="105" t="s">
        <v>562</v>
      </c>
      <c r="E567" s="496">
        <v>4</v>
      </c>
      <c r="F567" s="105" t="s">
        <v>561</v>
      </c>
      <c r="H567" s="105">
        <f>'Справка 6'!G30</f>
        <v>62917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45565</v>
      </c>
      <c r="D568" s="105" t="s">
        <v>563</v>
      </c>
      <c r="E568" s="496">
        <v>4</v>
      </c>
      <c r="F568" s="105" t="s">
        <v>108</v>
      </c>
      <c r="H568" s="105">
        <f>'Справка 6'!G31</f>
        <v>62474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45565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45565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45565</v>
      </c>
      <c r="D571" s="105" t="s">
        <v>566</v>
      </c>
      <c r="E571" s="496">
        <v>4</v>
      </c>
      <c r="F571" s="105" t="s">
        <v>115</v>
      </c>
      <c r="H571" s="105">
        <f>'Справка 6'!G34</f>
        <v>443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45565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45565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45565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45565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45565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45565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45565</v>
      </c>
      <c r="D578" s="105" t="s">
        <v>578</v>
      </c>
      <c r="E578" s="496">
        <v>4</v>
      </c>
      <c r="F578" s="105" t="s">
        <v>827</v>
      </c>
      <c r="H578" s="105">
        <f>'Справка 6'!G41</f>
        <v>62917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45565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45565</v>
      </c>
      <c r="D580" s="105" t="s">
        <v>583</v>
      </c>
      <c r="E580" s="496">
        <v>4</v>
      </c>
      <c r="F580" s="105" t="s">
        <v>582</v>
      </c>
      <c r="H580" s="105">
        <f>'Справка 6'!G43</f>
        <v>91003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45565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45565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45565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45565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45565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45565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45565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45565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45565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45565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45565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45565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45565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45565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45565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45565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45565</v>
      </c>
      <c r="D597" s="105" t="s">
        <v>562</v>
      </c>
      <c r="E597" s="496">
        <v>5</v>
      </c>
      <c r="F597" s="105" t="s">
        <v>561</v>
      </c>
      <c r="H597" s="105">
        <f>'Справка 6'!H30</f>
        <v>6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45565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45565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45565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45565</v>
      </c>
      <c r="D601" s="105" t="s">
        <v>566</v>
      </c>
      <c r="E601" s="496">
        <v>5</v>
      </c>
      <c r="F601" s="105" t="s">
        <v>115</v>
      </c>
      <c r="H601" s="105">
        <f>'Справка 6'!H34</f>
        <v>6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45565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45565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45565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45565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45565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45565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45565</v>
      </c>
      <c r="D608" s="105" t="s">
        <v>578</v>
      </c>
      <c r="E608" s="496">
        <v>5</v>
      </c>
      <c r="F608" s="105" t="s">
        <v>827</v>
      </c>
      <c r="H608" s="105">
        <f>'Справка 6'!H41</f>
        <v>6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45565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45565</v>
      </c>
      <c r="D610" s="105" t="s">
        <v>583</v>
      </c>
      <c r="E610" s="496">
        <v>5</v>
      </c>
      <c r="F610" s="105" t="s">
        <v>582</v>
      </c>
      <c r="H610" s="105">
        <f>'Справка 6'!H43</f>
        <v>6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45565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45565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45565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45565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45565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45565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45565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45565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45565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45565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45565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45565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45565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45565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45565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45565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45565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45565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45565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45565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45565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45565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45565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45565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45565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45565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45565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45565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45565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45565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45565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45565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45565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45565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45565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45565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45565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45565</v>
      </c>
      <c r="D648" s="105" t="s">
        <v>543</v>
      </c>
      <c r="E648" s="496">
        <v>7</v>
      </c>
      <c r="F648" s="105" t="s">
        <v>542</v>
      </c>
      <c r="H648" s="105">
        <f>'Справка 6'!J18</f>
        <v>345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45565</v>
      </c>
      <c r="D649" s="105" t="s">
        <v>545</v>
      </c>
      <c r="E649" s="496">
        <v>7</v>
      </c>
      <c r="F649" s="105" t="s">
        <v>828</v>
      </c>
      <c r="H649" s="105">
        <f>'Справка 6'!J19</f>
        <v>345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45565</v>
      </c>
      <c r="D650" s="105" t="s">
        <v>547</v>
      </c>
      <c r="E650" s="496">
        <v>7</v>
      </c>
      <c r="F650" s="105" t="s">
        <v>546</v>
      </c>
      <c r="H650" s="105">
        <f>'Справка 6'!J20</f>
        <v>27741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45565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45565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45565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45565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45565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45565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45565</v>
      </c>
      <c r="D657" s="105" t="s">
        <v>562</v>
      </c>
      <c r="E657" s="496">
        <v>7</v>
      </c>
      <c r="F657" s="105" t="s">
        <v>561</v>
      </c>
      <c r="H657" s="105">
        <f>'Справка 6'!J30</f>
        <v>62923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45565</v>
      </c>
      <c r="D658" s="105" t="s">
        <v>563</v>
      </c>
      <c r="E658" s="496">
        <v>7</v>
      </c>
      <c r="F658" s="105" t="s">
        <v>108</v>
      </c>
      <c r="H658" s="105">
        <f>'Справка 6'!J31</f>
        <v>62474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45565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45565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45565</v>
      </c>
      <c r="D661" s="105" t="s">
        <v>566</v>
      </c>
      <c r="E661" s="496">
        <v>7</v>
      </c>
      <c r="F661" s="105" t="s">
        <v>115</v>
      </c>
      <c r="H661" s="105">
        <f>'Справка 6'!J34</f>
        <v>449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45565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45565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45565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45565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45565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45565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45565</v>
      </c>
      <c r="D668" s="105" t="s">
        <v>578</v>
      </c>
      <c r="E668" s="496">
        <v>7</v>
      </c>
      <c r="F668" s="105" t="s">
        <v>827</v>
      </c>
      <c r="H668" s="105">
        <f>'Справка 6'!J41</f>
        <v>62923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45565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45565</v>
      </c>
      <c r="D670" s="105" t="s">
        <v>583</v>
      </c>
      <c r="E670" s="496">
        <v>7</v>
      </c>
      <c r="F670" s="105" t="s">
        <v>582</v>
      </c>
      <c r="H670" s="105">
        <f>'Справка 6'!J43</f>
        <v>91009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45565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45565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45565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45565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45565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45565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45565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45565</v>
      </c>
      <c r="D678" s="105" t="s">
        <v>543</v>
      </c>
      <c r="E678" s="496">
        <v>8</v>
      </c>
      <c r="F678" s="105" t="s">
        <v>542</v>
      </c>
      <c r="H678" s="105">
        <f>'Справка 6'!K18</f>
        <v>172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45565</v>
      </c>
      <c r="D679" s="105" t="s">
        <v>545</v>
      </c>
      <c r="E679" s="496">
        <v>8</v>
      </c>
      <c r="F679" s="105" t="s">
        <v>828</v>
      </c>
      <c r="H679" s="105">
        <f>'Справка 6'!K19</f>
        <v>172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45565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45565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45565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45565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45565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45565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45565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45565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45565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45565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45565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45565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45565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45565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45565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45565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45565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45565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45565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45565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45565</v>
      </c>
      <c r="D700" s="105" t="s">
        <v>583</v>
      </c>
      <c r="E700" s="496">
        <v>8</v>
      </c>
      <c r="F700" s="105" t="s">
        <v>582</v>
      </c>
      <c r="H700" s="105">
        <f>'Справка 6'!K43</f>
        <v>172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45565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45565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45565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45565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45565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45565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45565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45565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45565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45565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45565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45565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45565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45565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45565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45565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45565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45565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45565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45565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45565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45565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45565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45565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45565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45565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45565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45565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45565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45565</v>
      </c>
      <c r="D730" s="105" t="s">
        <v>583</v>
      </c>
      <c r="E730" s="496">
        <v>9</v>
      </c>
      <c r="F730" s="105" t="s">
        <v>582</v>
      </c>
      <c r="H730" s="105">
        <f>'Справка 6'!L43</f>
        <v>0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45565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45565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45565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45565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45565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45565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45565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45565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45565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45565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45565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45565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45565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45565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45565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45565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45565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45565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45565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45565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45565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45565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45565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45565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45565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45565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45565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45565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45565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45565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45565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45565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45565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45565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45565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45565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45565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45565</v>
      </c>
      <c r="D768" s="105" t="s">
        <v>543</v>
      </c>
      <c r="E768" s="496">
        <v>11</v>
      </c>
      <c r="F768" s="105" t="s">
        <v>542</v>
      </c>
      <c r="H768" s="105">
        <f>'Справка 6'!N18</f>
        <v>172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45565</v>
      </c>
      <c r="D769" s="105" t="s">
        <v>545</v>
      </c>
      <c r="E769" s="496">
        <v>11</v>
      </c>
      <c r="F769" s="105" t="s">
        <v>828</v>
      </c>
      <c r="H769" s="105">
        <f>'Справка 6'!N19</f>
        <v>172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45565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45565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45565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45565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45565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45565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45565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45565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45565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45565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45565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45565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45565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45565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45565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45565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45565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45565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45565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45565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45565</v>
      </c>
      <c r="D790" s="105" t="s">
        <v>583</v>
      </c>
      <c r="E790" s="496">
        <v>11</v>
      </c>
      <c r="F790" s="105" t="s">
        <v>582</v>
      </c>
      <c r="H790" s="105">
        <f>'Справка 6'!N43</f>
        <v>172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45565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45565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45565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45565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45565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45565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45565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45565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45565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45565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45565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45565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45565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45565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45565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45565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45565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45565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45565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45565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45565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45565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45565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45565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45565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45565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45565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45565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45565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45565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45565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45565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45565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45565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45565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45565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45565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45565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45565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45565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45565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45565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45565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45565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45565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45565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45565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45565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45565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45565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45565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45565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45565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45565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45565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45565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45565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45565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45565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45565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45565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45565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45565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45565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45565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45565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45565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45565</v>
      </c>
      <c r="D858" s="105" t="s">
        <v>543</v>
      </c>
      <c r="E858" s="496">
        <v>14</v>
      </c>
      <c r="F858" s="105" t="s">
        <v>542</v>
      </c>
      <c r="H858" s="105">
        <f>'Справка 6'!Q18</f>
        <v>172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45565</v>
      </c>
      <c r="D859" s="105" t="s">
        <v>545</v>
      </c>
      <c r="E859" s="496">
        <v>14</v>
      </c>
      <c r="F859" s="105" t="s">
        <v>828</v>
      </c>
      <c r="H859" s="105">
        <f>'Справка 6'!Q19</f>
        <v>172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45565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45565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45565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45565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45565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45565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45565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45565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45565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45565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45565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45565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45565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45565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45565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45565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45565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45565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45565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45565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45565</v>
      </c>
      <c r="D880" s="105" t="s">
        <v>583</v>
      </c>
      <c r="E880" s="496">
        <v>14</v>
      </c>
      <c r="F880" s="105" t="s">
        <v>582</v>
      </c>
      <c r="H880" s="105">
        <f>'Справка 6'!Q43</f>
        <v>172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45565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45565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45565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45565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45565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45565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45565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45565</v>
      </c>
      <c r="D888" s="105" t="s">
        <v>543</v>
      </c>
      <c r="E888" s="496">
        <v>15</v>
      </c>
      <c r="F888" s="105" t="s">
        <v>542</v>
      </c>
      <c r="H888" s="105">
        <f>'Справка 6'!R18</f>
        <v>173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45565</v>
      </c>
      <c r="D889" s="105" t="s">
        <v>545</v>
      </c>
      <c r="E889" s="496">
        <v>15</v>
      </c>
      <c r="F889" s="105" t="s">
        <v>828</v>
      </c>
      <c r="H889" s="105">
        <f>'Справка 6'!R19</f>
        <v>173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45565</v>
      </c>
      <c r="D890" s="105" t="s">
        <v>547</v>
      </c>
      <c r="E890" s="496">
        <v>15</v>
      </c>
      <c r="F890" s="105" t="s">
        <v>546</v>
      </c>
      <c r="H890" s="105">
        <f>'Справка 6'!R20</f>
        <v>27741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45565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45565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45565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45565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45565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45565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45565</v>
      </c>
      <c r="D897" s="105" t="s">
        <v>562</v>
      </c>
      <c r="E897" s="496">
        <v>15</v>
      </c>
      <c r="F897" s="105" t="s">
        <v>561</v>
      </c>
      <c r="H897" s="105">
        <f>'Справка 6'!R30</f>
        <v>62923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45565</v>
      </c>
      <c r="D898" s="105" t="s">
        <v>563</v>
      </c>
      <c r="E898" s="496">
        <v>15</v>
      </c>
      <c r="F898" s="105" t="s">
        <v>108</v>
      </c>
      <c r="H898" s="105">
        <f>'Справка 6'!R31</f>
        <v>62474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45565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45565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45565</v>
      </c>
      <c r="D901" s="105" t="s">
        <v>566</v>
      </c>
      <c r="E901" s="496">
        <v>15</v>
      </c>
      <c r="F901" s="105" t="s">
        <v>115</v>
      </c>
      <c r="H901" s="105">
        <f>'Справка 6'!R34</f>
        <v>449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45565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45565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45565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45565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45565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45565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45565</v>
      </c>
      <c r="D908" s="105" t="s">
        <v>578</v>
      </c>
      <c r="E908" s="496">
        <v>15</v>
      </c>
      <c r="F908" s="105" t="s">
        <v>827</v>
      </c>
      <c r="H908" s="105">
        <f>'Справка 6'!R41</f>
        <v>62923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45565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45565</v>
      </c>
      <c r="D910" s="105" t="s">
        <v>583</v>
      </c>
      <c r="E910" s="496">
        <v>15</v>
      </c>
      <c r="F910" s="105" t="s">
        <v>582</v>
      </c>
      <c r="H910" s="105">
        <f>'Справка 6'!R43</f>
        <v>90837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45565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45565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45565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45565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45565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45565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45565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45565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45565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45565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45565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45565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16160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45565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16160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45565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45565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45565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1221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45565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1350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45565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45565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45565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45565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45565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45565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45565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45565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45565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45565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45565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45565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45565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45565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18731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45565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18731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45565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45565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45565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45565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45565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45565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45565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45565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45565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45565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45565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45565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16160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45565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16160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45565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45565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45565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1221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45565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1350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45565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45565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45565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45565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45565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45565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45565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45565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45565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45565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45565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45565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45565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45565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18731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45565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18731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45565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45565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45565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45565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45565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45565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45565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45565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45565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45565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45565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45565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45565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45565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45565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45565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45565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45565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45565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45565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45565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45565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45565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45565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45565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45565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45565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45565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45565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45565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45565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45565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45565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45565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45565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45565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45565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20493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45565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20493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45565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45565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45565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45565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45565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45565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31000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45565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45565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45565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51493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45565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2578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45565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45565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45565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45565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45565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19665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45565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19665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45565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45565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45565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45565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1815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45565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45565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612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45565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1203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45565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45565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2782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45565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45565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2774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45565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45565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6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45565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0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45565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45565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45565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0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45565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45565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1341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45565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25603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45565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79674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45565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45565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45565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45565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45565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45565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45565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45565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45565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45565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45565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45565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45565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45565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45565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45565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45565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45565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45565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45565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45565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19665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45565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19665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45565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45565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45565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45565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1815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45565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45565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612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45565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1203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45565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45565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2782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45565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45565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2774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45565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45565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6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45565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0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45565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45565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45565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0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45565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45565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1341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45565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25603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45565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25603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45565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45565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45565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45565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45565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20493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45565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20493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45565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45565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45565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45565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45565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45565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31000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45565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45565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45565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51493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45565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2578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45565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45565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45565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45565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45565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45565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45565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45565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45565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45565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45565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45565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45565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45565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45565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45565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45565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45565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45565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45565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45565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45565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45565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45565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45565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45565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45565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54071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45565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45565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45565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45565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45565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45565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45565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45565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45565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45565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45565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45565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45565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45565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45565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45565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45565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45565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45565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45565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45565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45565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45565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45565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45565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45565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45565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45565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45565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45565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45565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45565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45565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45565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45565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45565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45565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45565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45565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45565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45565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45565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45565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45565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45565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45565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45565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45565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45565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45565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45565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45565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45565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45565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45565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45565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45565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45565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45565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45565</v>
      </c>
      <c r="D1197" s="105" t="s">
        <v>763</v>
      </c>
      <c r="E1197" s="105">
        <v>1</v>
      </c>
      <c r="F1197" s="105" t="s">
        <v>762</v>
      </c>
      <c r="H1197" s="498">
        <f>'Справка 8'!C13</f>
        <v>12504924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45565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45565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45565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45565</v>
      </c>
      <c r="D1201" s="105" t="s">
        <v>769</v>
      </c>
      <c r="E1201" s="105">
        <v>1</v>
      </c>
      <c r="F1201" s="105" t="s">
        <v>79</v>
      </c>
      <c r="H1201" s="498">
        <f>'Справка 8'!C17</f>
        <v>3820050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45565</v>
      </c>
      <c r="D1202" s="105" t="s">
        <v>770</v>
      </c>
      <c r="E1202" s="105">
        <v>1</v>
      </c>
      <c r="F1202" s="105" t="s">
        <v>761</v>
      </c>
      <c r="H1202" s="498">
        <f>'Справка 8'!C18</f>
        <v>16324974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45565</v>
      </c>
      <c r="D1203" s="105" t="s">
        <v>772</v>
      </c>
      <c r="E1203" s="105">
        <v>1</v>
      </c>
      <c r="F1203" s="105" t="s">
        <v>762</v>
      </c>
      <c r="H1203" s="498">
        <f>'Справка 8'!C20</f>
        <v>39303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45565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45565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45565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45565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45565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45565</v>
      </c>
      <c r="D1209" s="105" t="s">
        <v>784</v>
      </c>
      <c r="E1209" s="105">
        <v>1</v>
      </c>
      <c r="F1209" s="105" t="s">
        <v>783</v>
      </c>
      <c r="H1209" s="498">
        <f>'Справка 8'!C26</f>
        <v>7124141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45565</v>
      </c>
      <c r="D1210" s="105" t="s">
        <v>786</v>
      </c>
      <c r="E1210" s="105">
        <v>1</v>
      </c>
      <c r="F1210" s="105" t="s">
        <v>771</v>
      </c>
      <c r="H1210" s="498">
        <f>'Справка 8'!C27</f>
        <v>7163444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45565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45565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45565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45565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45565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45565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45565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45565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45565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45565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45565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45565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45565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45565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45565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45565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45565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45565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45565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45565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45565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45565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45565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45565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45565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45565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45565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45565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45565</v>
      </c>
      <c r="D1239" s="105" t="s">
        <v>763</v>
      </c>
      <c r="E1239" s="105">
        <v>4</v>
      </c>
      <c r="F1239" s="105" t="s">
        <v>762</v>
      </c>
      <c r="H1239" s="498">
        <f>'Справка 8'!F13</f>
        <v>23110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45565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45565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45565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45565</v>
      </c>
      <c r="D1243" s="105" t="s">
        <v>769</v>
      </c>
      <c r="E1243" s="105">
        <v>4</v>
      </c>
      <c r="F1243" s="105" t="s">
        <v>79</v>
      </c>
      <c r="H1243" s="498">
        <f>'Справка 8'!F17</f>
        <v>39813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45565</v>
      </c>
      <c r="D1244" s="105" t="s">
        <v>770</v>
      </c>
      <c r="E1244" s="105">
        <v>4</v>
      </c>
      <c r="F1244" s="105" t="s">
        <v>761</v>
      </c>
      <c r="H1244" s="498">
        <f>'Справка 8'!F18</f>
        <v>62923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45565</v>
      </c>
      <c r="D1245" s="105" t="s">
        <v>772</v>
      </c>
      <c r="E1245" s="105">
        <v>4</v>
      </c>
      <c r="F1245" s="105" t="s">
        <v>762</v>
      </c>
      <c r="H1245" s="498">
        <f>'Справка 8'!F20</f>
        <v>8805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45565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45565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45565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45565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45565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45565</v>
      </c>
      <c r="D1251" s="105" t="s">
        <v>784</v>
      </c>
      <c r="E1251" s="105">
        <v>4</v>
      </c>
      <c r="F1251" s="105" t="s">
        <v>783</v>
      </c>
      <c r="H1251" s="498">
        <f>'Справка 8'!F26</f>
        <v>25081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45565</v>
      </c>
      <c r="D1252" s="105" t="s">
        <v>786</v>
      </c>
      <c r="E1252" s="105">
        <v>4</v>
      </c>
      <c r="F1252" s="105" t="s">
        <v>771</v>
      </c>
      <c r="H1252" s="498">
        <f>'Справка 8'!F27</f>
        <v>33886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45565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45565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45565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45565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45565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45565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45565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45565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45565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45565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45565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45565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45565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45565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45565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45565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45565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45565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45565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45565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45565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45565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45565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45565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45565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45565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45565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45565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45565</v>
      </c>
      <c r="D1281" s="105" t="s">
        <v>763</v>
      </c>
      <c r="E1281" s="105">
        <v>7</v>
      </c>
      <c r="F1281" s="105" t="s">
        <v>762</v>
      </c>
      <c r="H1281" s="498">
        <f>'Справка 8'!I13</f>
        <v>23110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45565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45565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45565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45565</v>
      </c>
      <c r="D1285" s="105" t="s">
        <v>769</v>
      </c>
      <c r="E1285" s="105">
        <v>7</v>
      </c>
      <c r="F1285" s="105" t="s">
        <v>79</v>
      </c>
      <c r="H1285" s="498">
        <f>'Справка 8'!I17</f>
        <v>39813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45565</v>
      </c>
      <c r="D1286" s="105" t="s">
        <v>770</v>
      </c>
      <c r="E1286" s="105">
        <v>7</v>
      </c>
      <c r="F1286" s="105" t="s">
        <v>761</v>
      </c>
      <c r="H1286" s="498">
        <f>'Справка 8'!I18</f>
        <v>62923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45565</v>
      </c>
      <c r="D1287" s="105" t="s">
        <v>772</v>
      </c>
      <c r="E1287" s="105">
        <v>7</v>
      </c>
      <c r="F1287" s="105" t="s">
        <v>762</v>
      </c>
      <c r="H1287" s="498">
        <f>'Справка 8'!I20</f>
        <v>8805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45565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45565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45565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45565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45565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45565</v>
      </c>
      <c r="D1293" s="105" t="s">
        <v>784</v>
      </c>
      <c r="E1293" s="105">
        <v>7</v>
      </c>
      <c r="F1293" s="105" t="s">
        <v>783</v>
      </c>
      <c r="H1293" s="498">
        <f>'Справка 8'!I26</f>
        <v>25081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45565</v>
      </c>
      <c r="D1294" s="105" t="s">
        <v>786</v>
      </c>
      <c r="E1294" s="105">
        <v>7</v>
      </c>
      <c r="F1294" s="105" t="s">
        <v>771</v>
      </c>
      <c r="H1294" s="498">
        <f>'Справка 8'!I27</f>
        <v>33886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45565</v>
      </c>
      <c r="D1296" s="105" t="s">
        <v>793</v>
      </c>
      <c r="E1296" s="105">
        <v>1</v>
      </c>
      <c r="F1296" s="105" t="s">
        <v>792</v>
      </c>
      <c r="H1296" s="498">
        <f>'Справка 5'!C27</f>
        <v>62474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45565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45565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45565</v>
      </c>
      <c r="D1299" s="105" t="s">
        <v>800</v>
      </c>
      <c r="E1299" s="105">
        <v>1</v>
      </c>
      <c r="F1299" s="105" t="s">
        <v>799</v>
      </c>
      <c r="H1299" s="498">
        <f>'Справка 5'!C78</f>
        <v>449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45565</v>
      </c>
      <c r="D1300" s="105" t="s">
        <v>802</v>
      </c>
      <c r="E1300" s="105">
        <v>1</v>
      </c>
      <c r="F1300" s="105" t="s">
        <v>791</v>
      </c>
      <c r="H1300" s="498">
        <f>'Справка 5'!C79</f>
        <v>62923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45565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45565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45565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45565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45565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45565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45565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45565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45565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45565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45565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45565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45565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45565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45565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45565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45565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45565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45565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45565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45565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45565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45565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45565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45565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45565</v>
      </c>
      <c r="D1326" s="105" t="s">
        <v>793</v>
      </c>
      <c r="E1326" s="105">
        <v>4</v>
      </c>
      <c r="F1326" s="105" t="s">
        <v>792</v>
      </c>
      <c r="H1326" s="498">
        <f>'Справка 5'!F27</f>
        <v>62474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45565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45565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45565</v>
      </c>
      <c r="D1329" s="105" t="s">
        <v>800</v>
      </c>
      <c r="E1329" s="105">
        <v>4</v>
      </c>
      <c r="F1329" s="105" t="s">
        <v>799</v>
      </c>
      <c r="H1329" s="498">
        <f>'Справка 5'!F78</f>
        <v>449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45565</v>
      </c>
      <c r="D1330" s="105" t="s">
        <v>802</v>
      </c>
      <c r="E1330" s="105">
        <v>4</v>
      </c>
      <c r="F1330" s="105" t="s">
        <v>791</v>
      </c>
      <c r="H1330" s="498">
        <f>'Справка 5'!F79</f>
        <v>62923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45565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45565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45565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45565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45565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2024-10-16T06:45:29Z</cp:lastPrinted>
  <dcterms:created xsi:type="dcterms:W3CDTF">2006-09-16T00:00:00Z</dcterms:created>
  <dcterms:modified xsi:type="dcterms:W3CDTF">2024-10-16T07:06:20Z</dcterms:modified>
</cp:coreProperties>
</file>