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VAR_otcheti\CFS_mejdinen\IFS 2023\30.06.2023\"/>
    </mc:Choice>
  </mc:AlternateContent>
  <xr:revisionPtr revIDLastSave="0" documentId="13_ncr:1_{13ADE9B6-0262-4DBC-9C12-3B894BD1A3D7}" xr6:coauthVersionLast="47" xr6:coauthVersionMax="47" xr10:uidLastSave="{00000000-0000-0000-0000-000000000000}"/>
  <bookViews>
    <workbookView xWindow="-120" yWindow="-120" windowWidth="29040" windowHeight="1752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9" l="1"/>
  <c r="C30" i="9"/>
  <c r="D69" i="4"/>
  <c r="D68" i="4"/>
  <c r="H63" i="4"/>
  <c r="H29" i="4"/>
  <c r="D28" i="6"/>
  <c r="G59" i="4"/>
  <c r="G60" i="4"/>
  <c r="C19" i="5"/>
  <c r="C26" i="5" l="1"/>
  <c r="G24" i="5"/>
  <c r="D40" i="5"/>
  <c r="H15" i="5"/>
  <c r="D26" i="5"/>
  <c r="D20" i="5"/>
  <c r="D19" i="5"/>
  <c r="C20" i="10" l="1"/>
  <c r="AA3" i="1" l="1"/>
  <c r="B33" i="10" s="1"/>
  <c r="AA2" i="1"/>
  <c r="B151" i="11" s="1"/>
  <c r="AA1" i="1"/>
  <c r="H8" i="2"/>
  <c r="A2" i="14"/>
  <c r="C15" i="14"/>
  <c r="C14" i="14"/>
  <c r="C13" i="14"/>
  <c r="C12" i="14"/>
  <c r="E9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/>
  <c r="C148" i="11"/>
  <c r="H1304" i="2"/>
  <c r="F147" i="11"/>
  <c r="F146" i="11"/>
  <c r="F145" i="11"/>
  <c r="F144" i="11"/>
  <c r="F143" i="11"/>
  <c r="F142" i="11"/>
  <c r="F141" i="11"/>
  <c r="F140" i="11"/>
  <c r="F148" i="11" s="1"/>
  <c r="F139" i="11"/>
  <c r="F138" i="11"/>
  <c r="F137" i="11"/>
  <c r="F136" i="11"/>
  <c r="F135" i="11"/>
  <c r="F134" i="11"/>
  <c r="F133" i="11"/>
  <c r="E131" i="11"/>
  <c r="H1323" i="2"/>
  <c r="C131" i="11"/>
  <c r="C149" i="11" s="1"/>
  <c r="H1305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E149" i="11" s="1"/>
  <c r="H1325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97" i="11" s="1"/>
  <c r="H1331" i="2" s="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/>
  <c r="C61" i="11"/>
  <c r="H1298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E79" i="11" s="1"/>
  <c r="H1320" i="2" s="1"/>
  <c r="H1317" i="2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H1244" i="2" s="1"/>
  <c r="E18" i="10"/>
  <c r="H1230" i="2"/>
  <c r="D18" i="10"/>
  <c r="H1216" i="2"/>
  <c r="C18" i="10"/>
  <c r="H1202" i="2" s="1"/>
  <c r="I17" i="10"/>
  <c r="H1285" i="2"/>
  <c r="I16" i="10"/>
  <c r="H1284" i="2"/>
  <c r="I15" i="10"/>
  <c r="H1283" i="2"/>
  <c r="I14" i="10"/>
  <c r="H1282" i="2"/>
  <c r="I13" i="10"/>
  <c r="H1281" i="2"/>
  <c r="E107" i="9"/>
  <c r="H1191" i="2" s="1"/>
  <c r="D107" i="9"/>
  <c r="H1187" i="2"/>
  <c r="C107" i="9"/>
  <c r="H1183" i="2"/>
  <c r="F106" i="9"/>
  <c r="H1194" i="2"/>
  <c r="F105" i="9"/>
  <c r="F104" i="9"/>
  <c r="E97" i="9"/>
  <c r="H1134" i="2"/>
  <c r="E96" i="9"/>
  <c r="H1133" i="2" s="1"/>
  <c r="E95" i="9"/>
  <c r="H1132" i="2" s="1"/>
  <c r="E94" i="9"/>
  <c r="E93" i="9"/>
  <c r="H1130" i="2" s="1"/>
  <c r="F92" i="9"/>
  <c r="H1172" i="2" s="1"/>
  <c r="D92" i="9"/>
  <c r="D87" i="9" s="1"/>
  <c r="H1081" i="2" s="1"/>
  <c r="C92" i="9"/>
  <c r="H1043" i="2"/>
  <c r="C87" i="9"/>
  <c r="H1038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4" i="9"/>
  <c r="E83" i="9"/>
  <c r="H1120" i="2" s="1"/>
  <c r="F82" i="9"/>
  <c r="H1162" i="2"/>
  <c r="D82" i="9"/>
  <c r="H1076" i="2" s="1"/>
  <c r="C82" i="9"/>
  <c r="H1033" i="2" s="1"/>
  <c r="E81" i="9"/>
  <c r="H1118" i="2"/>
  <c r="E80" i="9"/>
  <c r="H1117" i="2" s="1"/>
  <c r="E79" i="9"/>
  <c r="H1116" i="2" s="1"/>
  <c r="E78" i="9"/>
  <c r="H1115" i="2" s="1"/>
  <c r="F77" i="9"/>
  <c r="H1157" i="2"/>
  <c r="D77" i="9"/>
  <c r="H1071" i="2" s="1"/>
  <c r="C77" i="9"/>
  <c r="H1028" i="2" s="1"/>
  <c r="E76" i="9"/>
  <c r="E73" i="9" s="1"/>
  <c r="H1110" i="2" s="1"/>
  <c r="H1113" i="2"/>
  <c r="E75" i="9"/>
  <c r="H1112" i="2"/>
  <c r="E74" i="9"/>
  <c r="H1111" i="2" s="1"/>
  <c r="F73" i="9"/>
  <c r="H1153" i="2"/>
  <c r="D73" i="9"/>
  <c r="H1067" i="2"/>
  <c r="C73" i="9"/>
  <c r="H1024" i="2"/>
  <c r="E70" i="9"/>
  <c r="H1109" i="2"/>
  <c r="E67" i="9"/>
  <c r="H1107" i="2"/>
  <c r="E66" i="9"/>
  <c r="H1106" i="2" s="1"/>
  <c r="E65" i="9"/>
  <c r="H1105" i="2" s="1"/>
  <c r="E64" i="9"/>
  <c r="H1104" i="2"/>
  <c r="E63" i="9"/>
  <c r="H1103" i="2"/>
  <c r="E62" i="9"/>
  <c r="H1102" i="2"/>
  <c r="E61" i="9"/>
  <c r="H1101" i="2"/>
  <c r="E60" i="9"/>
  <c r="H1100" i="2" s="1"/>
  <c r="E59" i="9"/>
  <c r="H1099" i="2" s="1"/>
  <c r="F58" i="9"/>
  <c r="H1141" i="2"/>
  <c r="D58" i="9"/>
  <c r="H1055" i="2"/>
  <c r="C58" i="9"/>
  <c r="H1012" i="2" s="1"/>
  <c r="E57" i="9"/>
  <c r="H1097" i="2" s="1"/>
  <c r="E56" i="9"/>
  <c r="H1096" i="2" s="1"/>
  <c r="E55" i="9"/>
  <c r="H1095" i="2" s="1"/>
  <c r="F54" i="9"/>
  <c r="H1137" i="2"/>
  <c r="F68" i="9"/>
  <c r="H1151" i="2" s="1"/>
  <c r="D54" i="9"/>
  <c r="H1051" i="2"/>
  <c r="D68" i="9"/>
  <c r="H1065" i="2" s="1"/>
  <c r="C54" i="9"/>
  <c r="E54" i="9" s="1"/>
  <c r="H1094" i="2" s="1"/>
  <c r="E44" i="9"/>
  <c r="H1005" i="2" s="1"/>
  <c r="E43" i="9"/>
  <c r="H1004" i="2" s="1"/>
  <c r="E42" i="9"/>
  <c r="H1003" i="2"/>
  <c r="E41" i="9"/>
  <c r="E40" i="9" s="1"/>
  <c r="H1001" i="2" s="1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 s="1"/>
  <c r="E34" i="9"/>
  <c r="H995" i="2"/>
  <c r="E33" i="9"/>
  <c r="H994" i="2"/>
  <c r="E32" i="9"/>
  <c r="H993" i="2" s="1"/>
  <c r="E31" i="9"/>
  <c r="H992" i="2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/>
  <c r="D18" i="9"/>
  <c r="C18" i="9"/>
  <c r="H918" i="2" s="1"/>
  <c r="E17" i="9"/>
  <c r="H981" i="2"/>
  <c r="E16" i="9"/>
  <c r="H980" i="2"/>
  <c r="E15" i="9"/>
  <c r="E14" i="9"/>
  <c r="E13" i="9" s="1"/>
  <c r="D13" i="9"/>
  <c r="H945" i="2" s="1"/>
  <c r="C13" i="9"/>
  <c r="H913" i="2" s="1"/>
  <c r="E11" i="9"/>
  <c r="H976" i="2"/>
  <c r="N42" i="8"/>
  <c r="H789" i="2" s="1"/>
  <c r="G42" i="8"/>
  <c r="J42" i="8"/>
  <c r="N40" i="8"/>
  <c r="Q40" i="8"/>
  <c r="H877" i="2" s="1"/>
  <c r="H787" i="2"/>
  <c r="G40" i="8"/>
  <c r="H577" i="2" s="1"/>
  <c r="N39" i="8"/>
  <c r="Q39" i="8" s="1"/>
  <c r="H876" i="2" s="1"/>
  <c r="G39" i="8"/>
  <c r="J39" i="8" s="1"/>
  <c r="N38" i="8"/>
  <c r="G38" i="8"/>
  <c r="J38" i="8"/>
  <c r="H575" i="2"/>
  <c r="N37" i="8"/>
  <c r="Q37" i="8"/>
  <c r="H874" i="2"/>
  <c r="H784" i="2"/>
  <c r="G37" i="8"/>
  <c r="J37" i="8" s="1"/>
  <c r="N36" i="8"/>
  <c r="Q36" i="8" s="1"/>
  <c r="G36" i="8"/>
  <c r="H573" i="2"/>
  <c r="J36" i="8"/>
  <c r="H663" i="2"/>
  <c r="P35" i="8"/>
  <c r="P41" i="8" s="1"/>
  <c r="H842" i="2"/>
  <c r="O35" i="8"/>
  <c r="H812" i="2"/>
  <c r="M35" i="8"/>
  <c r="H752" i="2" s="1"/>
  <c r="L35" i="8"/>
  <c r="H722" i="2"/>
  <c r="K35" i="8"/>
  <c r="H692" i="2"/>
  <c r="I35" i="8"/>
  <c r="H632" i="2"/>
  <c r="H35" i="8"/>
  <c r="H41" i="8" s="1"/>
  <c r="H602" i="2"/>
  <c r="F35" i="8"/>
  <c r="H542" i="2"/>
  <c r="E35" i="8"/>
  <c r="D35" i="8"/>
  <c r="H482" i="2" s="1"/>
  <c r="N34" i="8"/>
  <c r="Q34" i="8"/>
  <c r="G34" i="8"/>
  <c r="H571" i="2"/>
  <c r="J34" i="8"/>
  <c r="R34" i="8" s="1"/>
  <c r="H901" i="2" s="1"/>
  <c r="H661" i="2"/>
  <c r="N33" i="8"/>
  <c r="H780" i="2" s="1"/>
  <c r="G33" i="8"/>
  <c r="H570" i="2" s="1"/>
  <c r="N32" i="8"/>
  <c r="H779" i="2"/>
  <c r="Q32" i="8"/>
  <c r="H869" i="2"/>
  <c r="G32" i="8"/>
  <c r="N31" i="8"/>
  <c r="H778" i="2"/>
  <c r="Q31" i="8"/>
  <c r="H868" i="2" s="1"/>
  <c r="G31" i="8"/>
  <c r="H568" i="2" s="1"/>
  <c r="P30" i="8"/>
  <c r="H837" i="2" s="1"/>
  <c r="O30" i="8"/>
  <c r="H807" i="2"/>
  <c r="M30" i="8"/>
  <c r="M41" i="8"/>
  <c r="H758" i="2" s="1"/>
  <c r="L30" i="8"/>
  <c r="L41" i="8"/>
  <c r="N41" i="8" s="1"/>
  <c r="H728" i="2"/>
  <c r="H717" i="2"/>
  <c r="K30" i="8"/>
  <c r="H687" i="2"/>
  <c r="I30" i="8"/>
  <c r="I41" i="8" s="1"/>
  <c r="H638" i="2" s="1"/>
  <c r="H30" i="8"/>
  <c r="H597" i="2"/>
  <c r="F30" i="8"/>
  <c r="H537" i="2"/>
  <c r="F41" i="8"/>
  <c r="H548" i="2"/>
  <c r="E30" i="8"/>
  <c r="H507" i="2" s="1"/>
  <c r="D30" i="8"/>
  <c r="D41" i="8" s="1"/>
  <c r="H488" i="2" s="1"/>
  <c r="P28" i="8"/>
  <c r="H836" i="2" s="1"/>
  <c r="O28" i="8"/>
  <c r="H806" i="2" s="1"/>
  <c r="M28" i="8"/>
  <c r="H746" i="2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/>
  <c r="D28" i="8"/>
  <c r="N27" i="8"/>
  <c r="H775" i="2"/>
  <c r="G27" i="8"/>
  <c r="H565" i="2" s="1"/>
  <c r="J27" i="8"/>
  <c r="R27" i="8" s="1"/>
  <c r="H895" i="2" s="1"/>
  <c r="N26" i="8"/>
  <c r="Q26" i="8"/>
  <c r="H864" i="2" s="1"/>
  <c r="G26" i="8"/>
  <c r="H564" i="2" s="1"/>
  <c r="N25" i="8"/>
  <c r="G25" i="8"/>
  <c r="J25" i="8"/>
  <c r="H653" i="2"/>
  <c r="N24" i="8"/>
  <c r="H772" i="2" s="1"/>
  <c r="Q24" i="8"/>
  <c r="G24" i="8"/>
  <c r="J24" i="8" s="1"/>
  <c r="N23" i="8"/>
  <c r="Q23" i="8" s="1"/>
  <c r="G23" i="8"/>
  <c r="J23" i="8" s="1"/>
  <c r="R23" i="8" s="1"/>
  <c r="N22" i="8"/>
  <c r="H771" i="2" s="1"/>
  <c r="G22" i="8"/>
  <c r="H561" i="2" s="1"/>
  <c r="J22" i="8"/>
  <c r="R22" i="8" s="1"/>
  <c r="H891" i="2" s="1"/>
  <c r="H651" i="2"/>
  <c r="N20" i="8"/>
  <c r="Q20" i="8" s="1"/>
  <c r="H860" i="2" s="1"/>
  <c r="H770" i="2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H589" i="2" s="1"/>
  <c r="F19" i="8"/>
  <c r="H529" i="2" s="1"/>
  <c r="E19" i="8"/>
  <c r="H499" i="2"/>
  <c r="D19" i="8"/>
  <c r="H469" i="2" s="1"/>
  <c r="N18" i="8"/>
  <c r="H768" i="2" s="1"/>
  <c r="G18" i="8"/>
  <c r="N17" i="8"/>
  <c r="H767" i="2"/>
  <c r="Q17" i="8"/>
  <c r="H857" i="2"/>
  <c r="G17" i="8"/>
  <c r="J17" i="8" s="1"/>
  <c r="N16" i="8"/>
  <c r="Q16" i="8" s="1"/>
  <c r="H856" i="2" s="1"/>
  <c r="G16" i="8"/>
  <c r="J16" i="8" s="1"/>
  <c r="N15" i="8"/>
  <c r="H765" i="2" s="1"/>
  <c r="G15" i="8"/>
  <c r="J15" i="8" s="1"/>
  <c r="H555" i="2"/>
  <c r="N14" i="8"/>
  <c r="G14" i="8"/>
  <c r="H554" i="2" s="1"/>
  <c r="J14" i="8"/>
  <c r="H644" i="2" s="1"/>
  <c r="N13" i="8"/>
  <c r="H763" i="2"/>
  <c r="Q13" i="8"/>
  <c r="H853" i="2" s="1"/>
  <c r="G13" i="8"/>
  <c r="H553" i="2" s="1"/>
  <c r="N12" i="8"/>
  <c r="H762" i="2" s="1"/>
  <c r="Q12" i="8"/>
  <c r="H852" i="2"/>
  <c r="G12" i="8"/>
  <c r="J12" i="8" s="1"/>
  <c r="N11" i="8"/>
  <c r="Q11" i="8"/>
  <c r="H851" i="2"/>
  <c r="H761" i="2"/>
  <c r="G11" i="8"/>
  <c r="H551" i="2"/>
  <c r="J11" i="8"/>
  <c r="H641" i="2" s="1"/>
  <c r="L33" i="7"/>
  <c r="H436" i="2" s="1"/>
  <c r="L32" i="7"/>
  <c r="H435" i="2"/>
  <c r="L30" i="7"/>
  <c r="H433" i="2"/>
  <c r="L29" i="7"/>
  <c r="H432" i="2"/>
  <c r="L28" i="7"/>
  <c r="H431" i="2" s="1"/>
  <c r="L27" i="7"/>
  <c r="H430" i="2" s="1"/>
  <c r="M26" i="7"/>
  <c r="H451" i="2" s="1"/>
  <c r="K26" i="7"/>
  <c r="H407" i="2"/>
  <c r="J26" i="7"/>
  <c r="H385" i="2"/>
  <c r="I26" i="7"/>
  <c r="H363" i="2"/>
  <c r="H26" i="7"/>
  <c r="H341" i="2" s="1"/>
  <c r="G26" i="7"/>
  <c r="H319" i="2" s="1"/>
  <c r="F26" i="7"/>
  <c r="H297" i="2" s="1"/>
  <c r="E26" i="7"/>
  <c r="H275" i="2"/>
  <c r="D26" i="7"/>
  <c r="H253" i="2"/>
  <c r="C26" i="7"/>
  <c r="H231" i="2" s="1"/>
  <c r="L25" i="7"/>
  <c r="H428" i="2"/>
  <c r="L24" i="7"/>
  <c r="H427" i="2"/>
  <c r="M23" i="7"/>
  <c r="H448" i="2" s="1"/>
  <c r="K23" i="7"/>
  <c r="J23" i="7"/>
  <c r="H382" i="2"/>
  <c r="I23" i="7"/>
  <c r="H360" i="2"/>
  <c r="H23" i="7"/>
  <c r="H338" i="2"/>
  <c r="G23" i="7"/>
  <c r="H316" i="2" s="1"/>
  <c r="F23" i="7"/>
  <c r="F31" i="7" s="1"/>
  <c r="H302" i="2" s="1"/>
  <c r="E23" i="7"/>
  <c r="H272" i="2" s="1"/>
  <c r="D23" i="7"/>
  <c r="H250" i="2"/>
  <c r="C23" i="7"/>
  <c r="L23" i="7" s="1"/>
  <c r="H426" i="2" s="1"/>
  <c r="L22" i="7"/>
  <c r="H425" i="2"/>
  <c r="L21" i="7"/>
  <c r="H424" i="2"/>
  <c r="L20" i="7"/>
  <c r="H423" i="2"/>
  <c r="M19" i="7"/>
  <c r="M31" i="7" s="1"/>
  <c r="K19" i="7"/>
  <c r="H400" i="2"/>
  <c r="J19" i="7"/>
  <c r="H378" i="2"/>
  <c r="I19" i="7"/>
  <c r="H356" i="2"/>
  <c r="H19" i="7"/>
  <c r="L19" i="7" s="1"/>
  <c r="H422" i="2" s="1"/>
  <c r="H334" i="2"/>
  <c r="G19" i="7"/>
  <c r="H312" i="2"/>
  <c r="F19" i="7"/>
  <c r="H290" i="2" s="1"/>
  <c r="E19" i="7"/>
  <c r="H268" i="2"/>
  <c r="D19" i="7"/>
  <c r="H246" i="2"/>
  <c r="C19" i="7"/>
  <c r="H224" i="2"/>
  <c r="J18" i="7"/>
  <c r="H377" i="2"/>
  <c r="L16" i="7"/>
  <c r="H419" i="2" s="1"/>
  <c r="L15" i="7"/>
  <c r="H418" i="2" s="1"/>
  <c r="M14" i="7"/>
  <c r="H439" i="2"/>
  <c r="K14" i="7"/>
  <c r="H395" i="2"/>
  <c r="J14" i="7"/>
  <c r="H373" i="2"/>
  <c r="I14" i="7"/>
  <c r="H14" i="7"/>
  <c r="H17" i="7" s="1"/>
  <c r="G14" i="7"/>
  <c r="H307" i="2" s="1"/>
  <c r="F14" i="7"/>
  <c r="H285" i="2"/>
  <c r="E14" i="7"/>
  <c r="H263" i="2"/>
  <c r="D14" i="7"/>
  <c r="H241" i="2" s="1"/>
  <c r="C14" i="7"/>
  <c r="H219" i="2"/>
  <c r="M13" i="7"/>
  <c r="J13" i="7"/>
  <c r="H372" i="2" s="1"/>
  <c r="I13" i="7"/>
  <c r="H350" i="2" s="1"/>
  <c r="G13" i="7"/>
  <c r="H306" i="2"/>
  <c r="F13" i="7"/>
  <c r="H284" i="2" s="1"/>
  <c r="E13" i="7"/>
  <c r="H262" i="2"/>
  <c r="D13" i="7"/>
  <c r="D17" i="7" s="1"/>
  <c r="H244" i="2" s="1"/>
  <c r="D43" i="6"/>
  <c r="C43" i="6"/>
  <c r="H211" i="2"/>
  <c r="D33" i="6"/>
  <c r="C33" i="6"/>
  <c r="H202" i="2" s="1"/>
  <c r="D21" i="6"/>
  <c r="C21" i="6"/>
  <c r="H191" i="2" s="1"/>
  <c r="D38" i="5"/>
  <c r="C38" i="5"/>
  <c r="H149" i="2" s="1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D79" i="4"/>
  <c r="D85" i="4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G56" i="4" s="1"/>
  <c r="D40" i="4"/>
  <c r="C40" i="4"/>
  <c r="H27" i="2"/>
  <c r="D35" i="4"/>
  <c r="D46" i="4" s="1"/>
  <c r="C35" i="4"/>
  <c r="H22" i="2" s="1"/>
  <c r="D33" i="4"/>
  <c r="C33" i="4"/>
  <c r="H21" i="2"/>
  <c r="H28" i="4"/>
  <c r="H34" i="4" s="1"/>
  <c r="G28" i="4"/>
  <c r="D28" i="4"/>
  <c r="C28" i="4"/>
  <c r="H18" i="2" s="1"/>
  <c r="H22" i="4"/>
  <c r="H26" i="4" s="1"/>
  <c r="G22" i="4"/>
  <c r="G26" i="4" s="1"/>
  <c r="H86" i="2" s="1"/>
  <c r="D20" i="4"/>
  <c r="C20" i="4"/>
  <c r="H11" i="2"/>
  <c r="H18" i="4"/>
  <c r="C13" i="7" s="1"/>
  <c r="G18" i="4"/>
  <c r="H79" i="2" s="1"/>
  <c r="N30" i="8"/>
  <c r="Q30" i="8" s="1"/>
  <c r="H867" i="2" s="1"/>
  <c r="H777" i="2"/>
  <c r="G35" i="8"/>
  <c r="J35" i="8" s="1"/>
  <c r="K41" i="8"/>
  <c r="H698" i="2" s="1"/>
  <c r="K17" i="7"/>
  <c r="K31" i="7" s="1"/>
  <c r="K34" i="7" s="1"/>
  <c r="H415" i="2" s="1"/>
  <c r="H398" i="2"/>
  <c r="M43" i="8"/>
  <c r="H760" i="2" s="1"/>
  <c r="H477" i="2"/>
  <c r="D21" i="9"/>
  <c r="H953" i="2" s="1"/>
  <c r="H1192" i="2"/>
  <c r="H627" i="2"/>
  <c r="H829" i="2"/>
  <c r="Q22" i="8"/>
  <c r="H773" i="2"/>
  <c r="Q25" i="8"/>
  <c r="H863" i="2" s="1"/>
  <c r="H563" i="2"/>
  <c r="H747" i="2"/>
  <c r="H979" i="2"/>
  <c r="H950" i="2"/>
  <c r="H1131" i="2"/>
  <c r="N35" i="8"/>
  <c r="Q35" i="8" s="1"/>
  <c r="H872" i="2" s="1"/>
  <c r="O41" i="8"/>
  <c r="O43" i="8" s="1"/>
  <c r="H820" i="2" s="1"/>
  <c r="E35" i="9"/>
  <c r="H996" i="2" s="1"/>
  <c r="E58" i="9"/>
  <c r="H1098" i="2" s="1"/>
  <c r="H782" i="2"/>
  <c r="E15" i="14"/>
  <c r="D15" i="14"/>
  <c r="H1296" i="2"/>
  <c r="D45" i="9"/>
  <c r="H974" i="2" s="1"/>
  <c r="G17" i="7"/>
  <c r="H310" i="2"/>
  <c r="E17" i="7"/>
  <c r="H266" i="2" s="1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H288" i="2" s="1"/>
  <c r="H862" i="2"/>
  <c r="H48" i="2"/>
  <c r="H1193" i="2"/>
  <c r="F107" i="9"/>
  <c r="H1195" i="2"/>
  <c r="H438" i="2"/>
  <c r="M17" i="7"/>
  <c r="H442" i="2"/>
  <c r="H228" i="2"/>
  <c r="H404" i="2"/>
  <c r="H552" i="2"/>
  <c r="H240" i="2"/>
  <c r="J33" i="8"/>
  <c r="H861" i="2"/>
  <c r="H558" i="2"/>
  <c r="J18" i="8"/>
  <c r="H774" i="2"/>
  <c r="H512" i="2"/>
  <c r="H785" i="2"/>
  <c r="Q38" i="8"/>
  <c r="H569" i="2"/>
  <c r="J32" i="8"/>
  <c r="R32" i="8" s="1"/>
  <c r="H899" i="2" s="1"/>
  <c r="H764" i="2"/>
  <c r="Q14" i="8"/>
  <c r="H854" i="2" s="1"/>
  <c r="B50" i="5"/>
  <c r="B38" i="7"/>
  <c r="C46" i="8"/>
  <c r="B31" i="10"/>
  <c r="B52" i="5"/>
  <c r="B40" i="7"/>
  <c r="C48" i="8"/>
  <c r="H660" i="2"/>
  <c r="H875" i="2"/>
  <c r="H871" i="2"/>
  <c r="H669" i="2"/>
  <c r="H655" i="2"/>
  <c r="H665" i="2"/>
  <c r="R38" i="8"/>
  <c r="H905" i="2"/>
  <c r="H781" i="2"/>
  <c r="Q27" i="8"/>
  <c r="H865" i="2" s="1"/>
  <c r="Q42" i="8"/>
  <c r="H879" i="2"/>
  <c r="H579" i="2"/>
  <c r="J13" i="8"/>
  <c r="R13" i="8" s="1"/>
  <c r="H883" i="2" s="1"/>
  <c r="R42" i="8"/>
  <c r="H909" i="2"/>
  <c r="H766" i="2" l="1"/>
  <c r="E41" i="8"/>
  <c r="D9" i="14"/>
  <c r="D44" i="6"/>
  <c r="D46" i="6" s="1"/>
  <c r="H102" i="2"/>
  <c r="C10" i="14"/>
  <c r="I17" i="7"/>
  <c r="D31" i="5"/>
  <c r="H662" i="2"/>
  <c r="R35" i="8"/>
  <c r="H902" i="2" s="1"/>
  <c r="H456" i="2"/>
  <c r="M34" i="7"/>
  <c r="H459" i="2" s="1"/>
  <c r="H647" i="2"/>
  <c r="R17" i="8"/>
  <c r="H887" i="2" s="1"/>
  <c r="P43" i="8"/>
  <c r="H850" i="2" s="1"/>
  <c r="H848" i="2"/>
  <c r="Q41" i="8"/>
  <c r="H878" i="2" s="1"/>
  <c r="H788" i="2"/>
  <c r="H608" i="2"/>
  <c r="H43" i="8"/>
  <c r="H610" i="2" s="1"/>
  <c r="R24" i="8"/>
  <c r="H892" i="2" s="1"/>
  <c r="H652" i="2"/>
  <c r="H1334" i="2"/>
  <c r="H666" i="2"/>
  <c r="R39" i="8"/>
  <c r="H906" i="2" s="1"/>
  <c r="H873" i="2"/>
  <c r="R36" i="8"/>
  <c r="H903" i="2" s="1"/>
  <c r="H332" i="2"/>
  <c r="H31" i="7"/>
  <c r="R37" i="8"/>
  <c r="H904" i="2" s="1"/>
  <c r="H664" i="2"/>
  <c r="H354" i="2"/>
  <c r="H642" i="2"/>
  <c r="R12" i="8"/>
  <c r="H882" i="2" s="1"/>
  <c r="H1002" i="2"/>
  <c r="E14" i="14"/>
  <c r="D14" i="14" s="1"/>
  <c r="E13" i="14"/>
  <c r="D13" i="14" s="1"/>
  <c r="C21" i="9"/>
  <c r="H921" i="2" s="1"/>
  <c r="I43" i="8"/>
  <c r="H640" i="2" s="1"/>
  <c r="H58" i="2"/>
  <c r="H444" i="2"/>
  <c r="H783" i="2"/>
  <c r="C68" i="9"/>
  <c r="J17" i="7"/>
  <c r="H1086" i="2"/>
  <c r="H562" i="2"/>
  <c r="J40" i="8"/>
  <c r="E12" i="14"/>
  <c r="D12" i="14" s="1"/>
  <c r="D56" i="4"/>
  <c r="G31" i="7"/>
  <c r="E7" i="14"/>
  <c r="H329" i="2"/>
  <c r="H294" i="2"/>
  <c r="H556" i="2"/>
  <c r="H576" i="2"/>
  <c r="E18" i="9"/>
  <c r="H982" i="2" s="1"/>
  <c r="H1008" i="2"/>
  <c r="F44" i="11"/>
  <c r="H1327" i="2" s="1"/>
  <c r="F131" i="11"/>
  <c r="H1333" i="2" s="1"/>
  <c r="L14" i="7"/>
  <c r="H417" i="2" s="1"/>
  <c r="L26" i="7"/>
  <c r="H429" i="2" s="1"/>
  <c r="H572" i="2"/>
  <c r="Q33" i="8"/>
  <c r="H574" i="2"/>
  <c r="E82" i="9"/>
  <c r="H1119" i="2" s="1"/>
  <c r="F78" i="11"/>
  <c r="H1329" i="2" s="1"/>
  <c r="H659" i="2"/>
  <c r="H351" i="2"/>
  <c r="G30" i="8"/>
  <c r="H567" i="2" s="1"/>
  <c r="H786" i="2"/>
  <c r="I18" i="10"/>
  <c r="H1286" i="2" s="1"/>
  <c r="H1321" i="2"/>
  <c r="B54" i="6"/>
  <c r="B153" i="11"/>
  <c r="B111" i="9"/>
  <c r="H818" i="2"/>
  <c r="F43" i="8"/>
  <c r="H550" i="2" s="1"/>
  <c r="F61" i="11"/>
  <c r="H1328" i="2" s="1"/>
  <c r="H1303" i="2"/>
  <c r="F87" i="9"/>
  <c r="R25" i="8"/>
  <c r="H893" i="2" s="1"/>
  <c r="F27" i="11"/>
  <c r="C79" i="11"/>
  <c r="H1300" i="2" s="1"/>
  <c r="F114" i="11"/>
  <c r="H1332" i="2" s="1"/>
  <c r="G31" i="5"/>
  <c r="G36" i="5" s="1"/>
  <c r="H174" i="2" s="1"/>
  <c r="B98" i="4"/>
  <c r="H557" i="2"/>
  <c r="H643" i="2"/>
  <c r="K43" i="8"/>
  <c r="H700" i="2" s="1"/>
  <c r="N28" i="8"/>
  <c r="E31" i="7"/>
  <c r="C45" i="9"/>
  <c r="H942" i="2" s="1"/>
  <c r="J26" i="8"/>
  <c r="D94" i="4"/>
  <c r="H412" i="2"/>
  <c r="C94" i="4"/>
  <c r="H71" i="2" s="1"/>
  <c r="H57" i="2"/>
  <c r="C46" i="4"/>
  <c r="H33" i="2" s="1"/>
  <c r="G71" i="4"/>
  <c r="H107" i="2"/>
  <c r="H87" i="2"/>
  <c r="H82" i="2"/>
  <c r="H37" i="4"/>
  <c r="H95" i="4" s="1"/>
  <c r="F34" i="7"/>
  <c r="H305" i="2" s="1"/>
  <c r="D31" i="7"/>
  <c r="L13" i="7"/>
  <c r="H416" i="2" s="1"/>
  <c r="C17" i="7"/>
  <c r="H218" i="2"/>
  <c r="H31" i="5"/>
  <c r="H36" i="5" s="1"/>
  <c r="D36" i="5"/>
  <c r="H1326" i="2"/>
  <c r="G41" i="8"/>
  <c r="H578" i="2" s="1"/>
  <c r="H518" i="2"/>
  <c r="E43" i="8"/>
  <c r="H520" i="2" s="1"/>
  <c r="J41" i="8"/>
  <c r="J31" i="8"/>
  <c r="J20" i="8"/>
  <c r="Q15" i="8"/>
  <c r="H855" i="2" s="1"/>
  <c r="L43" i="8"/>
  <c r="H730" i="2" s="1"/>
  <c r="N19" i="8"/>
  <c r="H769" i="2" s="1"/>
  <c r="Q18" i="8"/>
  <c r="H858" i="2" s="1"/>
  <c r="R14" i="8"/>
  <c r="H884" i="2" s="1"/>
  <c r="H648" i="2"/>
  <c r="H646" i="2"/>
  <c r="R16" i="8"/>
  <c r="H886" i="2" s="1"/>
  <c r="H645" i="2"/>
  <c r="D43" i="8"/>
  <c r="H490" i="2" s="1"/>
  <c r="R11" i="8"/>
  <c r="H881" i="2" s="1"/>
  <c r="G19" i="8"/>
  <c r="H1121" i="2"/>
  <c r="E92" i="9"/>
  <c r="D98" i="9"/>
  <c r="D99" i="9" s="1"/>
  <c r="H1093" i="2" s="1"/>
  <c r="E77" i="9"/>
  <c r="H1114" i="2" s="1"/>
  <c r="C98" i="9"/>
  <c r="H1049" i="2" s="1"/>
  <c r="E26" i="9"/>
  <c r="H987" i="2" s="1"/>
  <c r="H161" i="2"/>
  <c r="D15" i="12"/>
  <c r="C31" i="5"/>
  <c r="C36" i="5" s="1"/>
  <c r="D46" i="9"/>
  <c r="H975" i="2" s="1"/>
  <c r="E21" i="9"/>
  <c r="H977" i="2"/>
  <c r="H978" i="2"/>
  <c r="I27" i="10"/>
  <c r="H1294" i="2" s="1"/>
  <c r="B113" i="9"/>
  <c r="B56" i="6"/>
  <c r="C44" i="6"/>
  <c r="H476" i="2"/>
  <c r="G28" i="8"/>
  <c r="C46" i="9" l="1"/>
  <c r="H943" i="2" s="1"/>
  <c r="J30" i="8"/>
  <c r="C56" i="4"/>
  <c r="D95" i="4"/>
  <c r="H143" i="2"/>
  <c r="H170" i="2"/>
  <c r="C33" i="5"/>
  <c r="H144" i="2" s="1"/>
  <c r="H346" i="2"/>
  <c r="H34" i="7"/>
  <c r="H349" i="2" s="1"/>
  <c r="R33" i="8"/>
  <c r="H900" i="2" s="1"/>
  <c r="H870" i="2"/>
  <c r="Q28" i="8"/>
  <c r="H866" i="2" s="1"/>
  <c r="H776" i="2"/>
  <c r="H667" i="2"/>
  <c r="R40" i="8"/>
  <c r="H907" i="2" s="1"/>
  <c r="E45" i="9"/>
  <c r="H1006" i="2" s="1"/>
  <c r="F79" i="11"/>
  <c r="H1330" i="2" s="1"/>
  <c r="H654" i="2"/>
  <c r="R26" i="8"/>
  <c r="H894" i="2" s="1"/>
  <c r="F149" i="11"/>
  <c r="H1335" i="2" s="1"/>
  <c r="H1167" i="2"/>
  <c r="F98" i="9"/>
  <c r="H376" i="2"/>
  <c r="J31" i="7"/>
  <c r="G34" i="7"/>
  <c r="H327" i="2" s="1"/>
  <c r="H324" i="2"/>
  <c r="G33" i="5"/>
  <c r="H171" i="2" s="1"/>
  <c r="E34" i="7"/>
  <c r="H283" i="2" s="1"/>
  <c r="H280" i="2"/>
  <c r="H1022" i="2"/>
  <c r="E68" i="9"/>
  <c r="H1108" i="2" s="1"/>
  <c r="C95" i="4"/>
  <c r="D16" i="12" s="1"/>
  <c r="H41" i="2"/>
  <c r="G79" i="4"/>
  <c r="H120" i="2"/>
  <c r="D34" i="7"/>
  <c r="H261" i="2" s="1"/>
  <c r="H258" i="2"/>
  <c r="H222" i="2"/>
  <c r="C31" i="7"/>
  <c r="L17" i="7"/>
  <c r="H420" i="2" s="1"/>
  <c r="D33" i="5"/>
  <c r="H33" i="5"/>
  <c r="H37" i="5"/>
  <c r="D42" i="5"/>
  <c r="D37" i="5"/>
  <c r="R31" i="8"/>
  <c r="H898" i="2" s="1"/>
  <c r="H658" i="2"/>
  <c r="H668" i="2"/>
  <c r="R41" i="8"/>
  <c r="H908" i="2" s="1"/>
  <c r="R20" i="8"/>
  <c r="H890" i="2" s="1"/>
  <c r="H650" i="2"/>
  <c r="R18" i="8"/>
  <c r="H888" i="2" s="1"/>
  <c r="R15" i="8"/>
  <c r="H885" i="2" s="1"/>
  <c r="Q19" i="8"/>
  <c r="N43" i="8"/>
  <c r="H790" i="2" s="1"/>
  <c r="H559" i="2"/>
  <c r="J19" i="8"/>
  <c r="H1092" i="2"/>
  <c r="E87" i="9"/>
  <c r="H1129" i="2"/>
  <c r="C99" i="9"/>
  <c r="H1050" i="2" s="1"/>
  <c r="C37" i="5"/>
  <c r="D21" i="12" s="1"/>
  <c r="C42" i="5"/>
  <c r="H153" i="2" s="1"/>
  <c r="D8" i="12"/>
  <c r="G37" i="5"/>
  <c r="H147" i="2"/>
  <c r="H985" i="2"/>
  <c r="J28" i="8"/>
  <c r="H566" i="2"/>
  <c r="G43" i="8"/>
  <c r="H580" i="2" s="1"/>
  <c r="H212" i="2"/>
  <c r="C46" i="6"/>
  <c r="E46" i="9" l="1"/>
  <c r="H1007" i="2" s="1"/>
  <c r="H657" i="2"/>
  <c r="R30" i="8"/>
  <c r="H897" i="2" s="1"/>
  <c r="H72" i="2"/>
  <c r="H148" i="2"/>
  <c r="H390" i="2"/>
  <c r="J34" i="7"/>
  <c r="H393" i="2" s="1"/>
  <c r="F99" i="9"/>
  <c r="H1179" i="2" s="1"/>
  <c r="H1178" i="2"/>
  <c r="C6" i="14"/>
  <c r="D12" i="12"/>
  <c r="H124" i="2"/>
  <c r="D11" i="12"/>
  <c r="D13" i="12"/>
  <c r="D10" i="12"/>
  <c r="C34" i="7"/>
  <c r="H236" i="2"/>
  <c r="H42" i="5"/>
  <c r="D44" i="5" s="1"/>
  <c r="D45" i="5"/>
  <c r="H859" i="2"/>
  <c r="Q43" i="8"/>
  <c r="H880" i="2" s="1"/>
  <c r="H649" i="2"/>
  <c r="R19" i="8"/>
  <c r="H889" i="2" s="1"/>
  <c r="H1124" i="2"/>
  <c r="E98" i="9"/>
  <c r="G42" i="5"/>
  <c r="H176" i="2" s="1"/>
  <c r="C45" i="5"/>
  <c r="H156" i="2" s="1"/>
  <c r="H175" i="2"/>
  <c r="D24" i="12"/>
  <c r="D23" i="12"/>
  <c r="H214" i="2"/>
  <c r="E10" i="14"/>
  <c r="D10" i="14" s="1"/>
  <c r="R28" i="8"/>
  <c r="J43" i="8"/>
  <c r="H670" i="2" s="1"/>
  <c r="H656" i="2"/>
  <c r="G44" i="5" l="1"/>
  <c r="H178" i="2" s="1"/>
  <c r="G45" i="5"/>
  <c r="H179" i="2" s="1"/>
  <c r="C44" i="5"/>
  <c r="G32" i="4" s="1"/>
  <c r="C8" i="14" s="1"/>
  <c r="H44" i="5"/>
  <c r="H45" i="5"/>
  <c r="H239" i="2"/>
  <c r="H1135" i="2"/>
  <c r="E99" i="9"/>
  <c r="H1136" i="2" s="1"/>
  <c r="H896" i="2"/>
  <c r="R43" i="8"/>
  <c r="H910" i="2" s="1"/>
  <c r="D6" i="12" l="1"/>
  <c r="D5" i="12"/>
  <c r="D3" i="12"/>
  <c r="G34" i="4"/>
  <c r="G37" i="4" s="1"/>
  <c r="I18" i="7"/>
  <c r="I31" i="7" s="1"/>
  <c r="H91" i="2"/>
  <c r="H155" i="2"/>
  <c r="E8" i="14"/>
  <c r="D8" i="14" s="1"/>
  <c r="H355" i="2"/>
  <c r="L18" i="7"/>
  <c r="H421" i="2" s="1"/>
  <c r="D20" i="12" l="1"/>
  <c r="H93" i="2"/>
  <c r="H368" i="2"/>
  <c r="I34" i="7"/>
  <c r="L31" i="7"/>
  <c r="H434" i="2" s="1"/>
  <c r="H94" i="2"/>
  <c r="D18" i="12"/>
  <c r="C11" i="14"/>
  <c r="C7" i="14"/>
  <c r="D7" i="14" s="1"/>
  <c r="G95" i="4"/>
  <c r="D22" i="12"/>
  <c r="D4" i="12"/>
  <c r="D19" i="12" s="1"/>
  <c r="H125" i="2" l="1"/>
  <c r="E6" i="14"/>
  <c r="D6" i="14" s="1"/>
  <c r="H371" i="2"/>
  <c r="L34" i="7"/>
  <c r="H437" i="2" l="1"/>
  <c r="E11" i="14"/>
  <c r="D11" i="14" s="1"/>
</calcChain>
</file>

<file path=xl/sharedStrings.xml><?xml version="1.0" encoding="utf-8"?>
<sst xmlns="http://schemas.openxmlformats.org/spreadsheetml/2006/main" count="4329" uniqueCount="1010">
  <si>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</si>
  <si>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</si>
  <si>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</si>
  <si>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</si>
  <si>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</si>
  <si>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</si>
  <si>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</si>
  <si>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</si>
  <si>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</si>
  <si>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</si>
  <si>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</si>
  <si>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</si>
  <si>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</si>
  <si>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</si>
  <si>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</si>
  <si>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</si>
  <si>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</si>
  <si>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</si>
  <si>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</si>
  <si>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</si>
  <si>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</si>
  <si>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</si>
  <si>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</si>
  <si>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</si>
  <si>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</si>
  <si>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</si>
  <si>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</si>
  <si>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</si>
  <si>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</si>
  <si>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</si>
  <si>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</si>
  <si>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</si>
  <si>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</si>
  <si>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</si>
  <si>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</si>
  <si>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</si>
  <si>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</si>
  <si>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</si>
  <si>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</si>
  <si>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</si>
  <si>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</si>
  <si>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</si>
  <si>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</si>
  <si>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</si>
  <si>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</si>
  <si>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</si>
  <si>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</si>
  <si>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</si>
  <si>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</si>
  <si>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</si>
  <si>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</si>
  <si>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</si>
  <si>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</si>
  <si>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</si>
  <si>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</si>
  <si>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</si>
  <si>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</si>
  <si>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</si>
  <si>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</si>
  <si>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</si>
  <si>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</si>
  <si>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</si>
  <si>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</si>
  <si>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</si>
  <si>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</si>
  <si>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</si>
  <si>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</si>
  <si>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</si>
  <si>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</si>
  <si>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</si>
  <si>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</si>
  <si>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</si>
  <si>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</si>
  <si>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</si>
  <si>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</si>
  <si>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</si>
  <si>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</si>
  <si>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</si>
  <si>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</si>
  <si>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</si>
  <si>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</si>
  <si>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</si>
  <si>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</si>
  <si>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</si>
  <si>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</si>
  <si>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</si>
  <si>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</si>
  <si>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</si>
  <si>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</si>
  <si>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</si>
  <si>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</si>
  <si>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</si>
  <si>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</si>
  <si>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</si>
  <si>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</si>
  <si>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</si>
  <si>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</si>
  <si>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</si>
  <si>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</si>
  <si>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</si>
  <si>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</si>
  <si>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</si>
  <si>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</si>
  <si>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</si>
  <si>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</si>
  <si>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</si>
  <si>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</si>
  <si>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</si>
  <si>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</si>
  <si>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</si>
  <si>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</si>
  <si>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</si>
  <si>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</si>
  <si>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</si>
  <si>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</si>
  <si>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</si>
  <si>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</si>
  <si>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</si>
  <si>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</si>
  <si>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</si>
  <si>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</si>
  <si>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</si>
  <si>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</si>
  <si>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</si>
  <si>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</si>
  <si>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</si>
  <si>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</si>
  <si>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</si>
  <si>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</si>
  <si>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</si>
  <si>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</si>
  <si>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</si>
  <si>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</si>
  <si>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</si>
  <si>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</si>
  <si>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</si>
  <si>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</si>
  <si>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</si>
  <si>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</si>
  <si>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</si>
  <si>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</si>
  <si>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</si>
  <si>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</si>
  <si>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</si>
  <si>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</si>
  <si>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</si>
  <si>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</si>
  <si>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</si>
  <si>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</si>
  <si>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</si>
  <si>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</si>
  <si>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</si>
  <si>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</si>
  <si>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</si>
  <si>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</si>
  <si>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</si>
  <si>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</si>
  <si>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</si>
  <si>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</si>
  <si>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</si>
  <si>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</si>
  <si>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</si>
  <si>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</si>
  <si>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</si>
  <si>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</si>
  <si>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</si>
  <si>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</si>
  <si>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</si>
  <si>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</si>
  <si>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</si>
  <si>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</si>
  <si>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</si>
  <si>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</si>
  <si>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</si>
  <si>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</si>
  <si>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</si>
  <si>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</si>
  <si>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</si>
  <si>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</si>
  <si>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</si>
  <si>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</si>
  <si>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</si>
  <si>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</si>
  <si>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</si>
  <si>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</si>
  <si>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</si>
  <si>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</si>
  <si>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</si>
  <si>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</si>
  <si>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</si>
  <si>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</si>
  <si>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</si>
  <si>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</si>
  <si>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</si>
  <si>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</si>
  <si>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</si>
  <si>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</si>
  <si>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</si>
  <si>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</si>
  <si>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</si>
  <si>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</si>
  <si>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</si>
  <si>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</si>
  <si>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</si>
  <si>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</si>
  <si>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</si>
  <si>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</si>
  <si>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</si>
  <si>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</si>
  <si>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</si>
  <si>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</si>
  <si>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</si>
  <si>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</si>
  <si>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</si>
  <si>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</si>
  <si>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</si>
  <si>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</si>
  <si>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</si>
  <si>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</si>
  <si>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</si>
  <si>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</si>
  <si>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</si>
  <si>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</si>
  <si>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</si>
  <si>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</si>
  <si>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</si>
  <si>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</si>
  <si>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</si>
  <si>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</si>
  <si>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</si>
  <si>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</si>
  <si>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</si>
  <si>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</si>
  <si>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</si>
  <si>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</si>
  <si>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</si>
  <si>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</si>
  <si>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</si>
  <si>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</si>
  <si>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</si>
  <si>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</si>
  <si>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</si>
  <si>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</si>
  <si>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</si>
  <si>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</si>
  <si>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</si>
  <si>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</si>
  <si>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</si>
  <si>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</si>
  <si>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</si>
  <si>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</si>
  <si>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</si>
  <si>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</si>
  <si>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</si>
  <si>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</si>
  <si>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</si>
  <si>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</si>
  <si>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</si>
  <si>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</si>
  <si>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</si>
  <si>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</si>
  <si>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</si>
  <si>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</si>
  <si>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</si>
  <si>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</si>
  <si>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</si>
  <si>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</si>
  <si>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</si>
  <si>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</si>
  <si>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</si>
  <si>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</si>
  <si>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</si>
  <si>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</si>
  <si>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</si>
  <si>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</si>
  <si>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</si>
  <si>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</si>
  <si>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</si>
  <si>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</si>
  <si>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</si>
  <si>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</si>
  <si>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</si>
  <si>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</si>
  <si>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</si>
  <si>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</si>
  <si>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</si>
  <si>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</si>
  <si>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</si>
  <si>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</si>
  <si>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</si>
  <si>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</si>
  <si>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</si>
  <si>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</si>
  <si>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</si>
  <si>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</si>
  <si>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</si>
  <si>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</si>
  <si>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</si>
  <si>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</si>
  <si>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</si>
  <si>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</si>
  <si>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</si>
  <si>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</si>
  <si>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</si>
  <si>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</si>
  <si>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</si>
  <si>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</si>
  <si>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</si>
  <si>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</si>
  <si>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</si>
  <si>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</si>
  <si>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</si>
  <si>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</si>
  <si>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</si>
  <si>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</si>
  <si>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</si>
  <si>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</si>
  <si>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</si>
  <si>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</si>
  <si>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</si>
  <si>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</si>
  <si>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</si>
  <si>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</si>
  <si>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</si>
  <si>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</si>
  <si>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</si>
  <si>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</si>
  <si>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</si>
  <si>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</si>
  <si>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</si>
  <si>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</si>
  <si>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</si>
  <si>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</si>
  <si>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</si>
  <si>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</si>
  <si>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</si>
  <si>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</si>
  <si>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</si>
  <si>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</si>
  <si>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</si>
  <si>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</si>
  <si>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</si>
  <si>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</si>
  <si>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</si>
  <si>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</si>
  <si>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</si>
  <si>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</si>
  <si>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</si>
  <si>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</si>
  <si>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</si>
  <si>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</si>
  <si>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</si>
  <si>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</si>
  <si>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</si>
  <si>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</si>
  <si>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</si>
  <si>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</si>
  <si>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</si>
  <si>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</si>
  <si>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</si>
  <si>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</si>
  <si>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</si>
  <si>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</si>
  <si>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</si>
  <si>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</si>
  <si>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</si>
  <si>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</si>
  <si>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</si>
  <si>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</si>
  <si>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</si>
  <si>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</si>
  <si>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</si>
  <si>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</si>
  <si>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</si>
  <si>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</si>
  <si>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</si>
  <si>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</si>
  <si>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</si>
  <si>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</si>
  <si>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</si>
  <si>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</si>
  <si>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</si>
  <si>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</si>
  <si>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</si>
  <si>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</si>
  <si>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</si>
  <si>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</si>
  <si>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</si>
  <si>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</si>
  <si>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</si>
  <si>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</si>
  <si>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</si>
  <si>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</si>
  <si>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</si>
  <si>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</si>
  <si>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</si>
  <si>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</si>
  <si>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</si>
  <si>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</si>
  <si>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</si>
  <si>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</si>
  <si>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</si>
  <si>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</si>
  <si>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</si>
  <si>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</si>
  <si>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</si>
  <si>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</si>
  <si>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</si>
  <si>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</si>
  <si>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</si>
  <si>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</si>
  <si>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</si>
  <si>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</si>
  <si>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</si>
  <si>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</si>
  <si>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</si>
  <si>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</si>
  <si>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</si>
  <si>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</si>
  <si>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</si>
  <si>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</si>
  <si>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</si>
  <si>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</si>
  <si>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</si>
  <si>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</si>
  <si>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</si>
  <si>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</si>
  <si>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</si>
  <si>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</si>
  <si>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</si>
  <si>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</si>
  <si>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</si>
  <si>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</si>
  <si>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</si>
  <si>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</si>
  <si>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</si>
  <si>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</si>
  <si>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</si>
  <si>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</si>
  <si>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</si>
  <si>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</si>
  <si>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</si>
  <si>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</si>
  <si>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</si>
  <si>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</si>
  <si>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</si>
  <si>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</si>
  <si>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</si>
  <si>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</si>
  <si>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</si>
  <si>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</si>
  <si>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</si>
  <si>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</si>
  <si>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</si>
  <si>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</si>
  <si>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</si>
  <si>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</si>
  <si>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</si>
  <si>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</si>
  <si>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</si>
  <si>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</si>
  <si>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</si>
  <si>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</si>
  <si>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</si>
  <si>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</si>
  <si>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</si>
  <si>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</si>
  <si>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</si>
  <si>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</si>
  <si>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</si>
  <si>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</si>
  <si>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</si>
  <si>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</si>
  <si>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</si>
  <si>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</si>
  <si>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</si>
  <si>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</si>
  <si>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</si>
  <si>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</si>
  <si>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</si>
  <si>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</si>
  <si>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</si>
  <si>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</si>
  <si>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</si>
  <si>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</si>
  <si>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</si>
  <si>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</si>
  <si>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</si>
  <si>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</si>
  <si>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</si>
  <si>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</si>
  <si>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</si>
  <si>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</si>
  <si>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</si>
  <si>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</si>
  <si>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</si>
  <si>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</si>
  <si>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</si>
  <si>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</si>
  <si>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</si>
  <si>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</si>
  <si>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</si>
  <si>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</si>
  <si>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</si>
  <si>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</si>
  <si>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</si>
  <si>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</si>
  <si>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</si>
  <si>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</si>
  <si>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</si>
  <si>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</si>
  <si>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</si>
  <si>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</si>
  <si>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</si>
  <si>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</si>
  <si>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</si>
  <si>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</si>
  <si>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</si>
  <si>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</si>
  <si>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</si>
  <si>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</si>
  <si>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</si>
  <si>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</si>
  <si>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</si>
  <si>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</si>
  <si>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</si>
  <si>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</si>
  <si>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</si>
  <si>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</si>
  <si>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</si>
  <si>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</si>
  <si>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</si>
  <si>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</si>
  <si>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</si>
  <si>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</si>
  <si>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</si>
  <si>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</si>
  <si>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</si>
  <si>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</si>
  <si>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</si>
  <si>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</si>
  <si>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</si>
  <si>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</si>
  <si>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</si>
  <si>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</si>
  <si>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</si>
  <si>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</si>
  <si>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</si>
  <si>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</si>
  <si>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</si>
  <si>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</si>
  <si>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</si>
  <si>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</si>
  <si>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</si>
  <si>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</si>
  <si>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</si>
  <si>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</si>
  <si>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</si>
  <si>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</si>
  <si>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</si>
  <si>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</si>
  <si>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</si>
  <si>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</si>
  <si>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</si>
  <si>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</si>
  <si>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</si>
  <si>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</si>
  <si>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</si>
  <si>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</si>
  <si>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</si>
  <si>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</si>
  <si>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</si>
  <si>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</si>
  <si>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</si>
  <si>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</si>
  <si>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</si>
  <si>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</si>
  <si>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</si>
  <si>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</si>
  <si>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</si>
  <si>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</si>
  <si>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</si>
  <si>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</si>
  <si>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</si>
  <si>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</si>
  <si>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</si>
  <si>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</si>
  <si>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</si>
  <si>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</si>
  <si>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</si>
  <si>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</si>
  <si>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</si>
  <si>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</si>
  <si>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</si>
  <si>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</si>
  <si>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</si>
  <si>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</si>
  <si>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</si>
  <si>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</si>
  <si>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</si>
  <si>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</si>
  <si>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</si>
  <si>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</si>
  <si>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</si>
  <si>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</si>
  <si>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</si>
  <si>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</si>
  <si>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</si>
  <si>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</si>
  <si>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</si>
  <si>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</si>
  <si>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</si>
  <si>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</si>
  <si>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</si>
  <si>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</si>
  <si>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</si>
  <si>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</si>
  <si>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</si>
  <si>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</si>
  <si>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</si>
  <si>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</si>
  <si>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</si>
  <si>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</si>
  <si>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</si>
  <si>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</si>
  <si>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</si>
  <si>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</si>
  <si>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</si>
  <si>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</si>
  <si>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</si>
  <si>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</si>
  <si>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</si>
  <si>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</si>
  <si>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</si>
  <si>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</si>
  <si>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</si>
  <si>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</si>
  <si>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</si>
  <si>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</si>
  <si>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</si>
  <si>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</si>
  <si>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</si>
  <si>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</si>
  <si>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</si>
  <si>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</si>
  <si>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</si>
  <si>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</si>
  <si>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</si>
  <si>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</si>
  <si>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</si>
  <si>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</si>
  <si>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</si>
  <si>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</si>
  <si>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</si>
  <si>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</si>
  <si>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</si>
  <si>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</si>
  <si>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</si>
  <si>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</si>
  <si>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</si>
  <si>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</si>
  <si>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</si>
  <si>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</si>
  <si>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</si>
  <si>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</si>
  <si>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</si>
  <si>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</si>
  <si>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</si>
  <si>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</si>
  <si>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</si>
  <si>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</si>
  <si>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</si>
  <si>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</si>
  <si>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</si>
  <si>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</si>
  <si>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</si>
  <si>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</si>
  <si>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</si>
  <si>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</si>
  <si>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</si>
  <si>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</si>
  <si>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</si>
  <si>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</si>
  <si>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</si>
  <si>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</si>
  <si>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</si>
  <si>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</si>
  <si>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</si>
  <si>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</si>
  <si>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</si>
  <si>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</si>
  <si>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</si>
  <si>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</si>
  <si>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</si>
  <si>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</si>
  <si>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</si>
  <si>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</si>
  <si>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</si>
  <si>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</si>
  <si>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</si>
  <si>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</si>
  <si>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</si>
  <si>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</si>
  <si>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</si>
  <si>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</si>
  <si>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</si>
  <si>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</si>
  <si>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</si>
  <si>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</si>
  <si>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</si>
  <si>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</si>
  <si>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</si>
  <si>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</si>
  <si>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</si>
  <si>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</si>
  <si>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</si>
  <si>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</si>
  <si>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</si>
  <si>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</si>
  <si>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</si>
  <si>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</si>
  <si>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</si>
  <si>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</si>
  <si>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</si>
  <si>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</si>
  <si>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</si>
  <si>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</si>
  <si>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</si>
  <si>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</si>
  <si>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</si>
  <si>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</si>
  <si>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</si>
  <si>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</si>
  <si>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</si>
  <si>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</si>
  <si>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</si>
  <si>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</si>
  <si>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</si>
  <si>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</si>
  <si>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</si>
  <si>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</si>
  <si>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</si>
  <si>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</si>
  <si>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</si>
  <si>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</si>
  <si>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</si>
  <si>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</si>
  <si>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</si>
  <si>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</si>
  <si>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</si>
  <si>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</si>
  <si>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</si>
  <si>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</si>
  <si>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</si>
  <si>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</si>
  <si>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</si>
  <si>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</si>
  <si>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</si>
  <si>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</si>
  <si>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</si>
  <si>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</si>
  <si>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</si>
  <si>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</si>
  <si>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</si>
  <si>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</si>
  <si>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</si>
  <si>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</si>
  <si>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</si>
  <si>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</si>
  <si>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</si>
  <si>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</si>
  <si>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</si>
  <si>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</si>
  <si>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</si>
  <si>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</si>
  <si>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</si>
  <si>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</si>
  <si>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</si>
  <si>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</si>
  <si>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</si>
  <si>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</si>
  <si>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</si>
  <si>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</si>
  <si>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</si>
  <si>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</si>
  <si>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</si>
  <si>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</si>
  <si>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</si>
  <si>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</si>
  <si>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</si>
  <si>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</si>
  <si>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</si>
  <si>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</si>
  <si>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</si>
  <si>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</si>
  <si>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</si>
  <si>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</si>
  <si>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</si>
  <si>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</si>
  <si>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</si>
  <si>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</si>
  <si>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</si>
  <si>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</si>
  <si>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</si>
  <si>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</si>
  <si>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</si>
  <si>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</si>
  <si>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</si>
  <si>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</si>
  <si>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</si>
  <si>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</si>
  <si>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</si>
  <si>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</si>
  <si>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</si>
  <si>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</si>
  <si>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</si>
  <si>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</si>
  <si>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</si>
  <si>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</si>
  <si>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</si>
  <si>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</si>
  <si>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</si>
  <si>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</si>
  <si>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</si>
  <si>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</si>
  <si>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</si>
  <si>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</si>
  <si>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</si>
  <si>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</si>
  <si>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</si>
  <si>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</si>
  <si>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</si>
  <si>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</si>
  <si>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</si>
  <si>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</si>
  <si>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</si>
  <si>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</si>
  <si>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</si>
  <si>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</si>
  <si>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</si>
  <si>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</si>
  <si>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</si>
  <si>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</si>
  <si>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</si>
  <si>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</si>
  <si>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</si>
  <si>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</si>
  <si>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</si>
  <si>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</si>
  <si>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</si>
  <si>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</si>
  <si>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</si>
  <si>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</si>
  <si>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</si>
  <si>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</si>
  <si>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</si>
  <si>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</si>
  <si>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</si>
  <si>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</si>
  <si>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</si>
  <si>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</si>
  <si>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</si>
  <si>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</si>
  <si>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</si>
  <si>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</si>
  <si>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</si>
  <si>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</si>
  <si>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</si>
  <si>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</si>
  <si>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</si>
  <si>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</si>
  <si>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</si>
  <si>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</si>
  <si>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</si>
  <si>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</si>
  <si>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</si>
  <si>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</si>
  <si>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</si>
  <si>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</si>
  <si>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</si>
  <si>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</si>
  <si>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</si>
  <si>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</si>
  <si>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</si>
  <si>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</si>
  <si>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</si>
  <si>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</si>
  <si>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</si>
  <si>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</si>
  <si>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</si>
  <si>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</si>
  <si>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</si>
  <si>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</si>
  <si>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</si>
  <si>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</si>
  <si>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</si>
  <si>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</si>
  <si>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</si>
  <si>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</si>
  <si>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</si>
  <si>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</si>
  <si>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</si>
  <si>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</si>
  <si>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</si>
  <si>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</si>
  <si>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</si>
  <si>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</si>
  <si>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</si>
  <si>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</si>
  <si>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</si>
  <si>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</si>
  <si>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</si>
  <si>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</si>
  <si>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</si>
  <si>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</si>
  <si>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</si>
  <si>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</si>
  <si>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</si>
  <si>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</si>
  <si>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</si>
  <si>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</si>
  <si>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</si>
  <si>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</si>
  <si>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</si>
  <si>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</si>
  <si>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</si>
  <si>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</si>
  <si>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</si>
  <si>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</si>
  <si>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</si>
  <si>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</si>
  <si>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</si>
  <si>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</si>
  <si>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</si>
  <si>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</si>
  <si>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</si>
  <si>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</si>
  <si>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</si>
  <si>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</si>
  <si>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</si>
  <si>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</si>
  <si>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</si>
  <si>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</si>
  <si>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</si>
  <si>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</si>
  <si>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</si>
  <si>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</si>
  <si>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</si>
  <si>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</si>
  <si>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</si>
  <si>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</si>
  <si>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</si>
  <si>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</si>
  <si>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</si>
  <si>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</si>
  <si>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</si>
  <si>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</si>
  <si>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</si>
  <si>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</si>
  <si>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</si>
  <si>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</si>
  <si>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</si>
  <si>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</si>
  <si>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</si>
  <si>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</si>
  <si>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</si>
  <si>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</si>
  <si>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</si>
  <si>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</si>
  <si>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</si>
  <si>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</si>
  <si>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</si>
  <si>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</si>
  <si>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</si>
  <si>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</si>
  <si>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</si>
  <si>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</si>
  <si>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</si>
  <si>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</si>
  <si>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</si>
  <si>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</si>
  <si>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</si>
  <si>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</si>
  <si>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</si>
  <si>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</si>
  <si>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</si>
  <si>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</si>
  <si>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</si>
  <si>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</si>
  <si>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ХОЛДИНГ ВАРНА АД</t>
  </si>
  <si>
    <t>103249584</t>
  </si>
  <si>
    <t>Ивелина Шабан и Милчо Близнаков</t>
  </si>
  <si>
    <t>заедно</t>
  </si>
  <si>
    <t>гр. Варна, к.к. "Св. Св. Константин и Елена", адм. сграда</t>
  </si>
  <si>
    <t>052 663 762</t>
  </si>
  <si>
    <t>office@holdingvarna.com</t>
  </si>
  <si>
    <t>www.holdingvarna.com</t>
  </si>
  <si>
    <t>www.infostock.bg</t>
  </si>
  <si>
    <t>Ирина Р. Маркова-Гюрова</t>
  </si>
  <si>
    <t>гл. счетоводител</t>
  </si>
  <si>
    <t>1. Камчия АД</t>
  </si>
  <si>
    <t>2. Реал финанс асет мениджмънт АД</t>
  </si>
  <si>
    <t>3. Варна риълтис ЕАД</t>
  </si>
  <si>
    <t>4. М Сат Кейбъл ЕАД</t>
  </si>
  <si>
    <t>5. Свети Свети Константин и Елена Холдинг АД</t>
  </si>
  <si>
    <t>6. Реал финанс АД</t>
  </si>
  <si>
    <t>7. ТПО Варна ЦППБО ЕООД</t>
  </si>
  <si>
    <t>8. Баланс елит ЕООД</t>
  </si>
  <si>
    <t>9. Ми-2 ЕООД</t>
  </si>
  <si>
    <t>10. Проджект естейтс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</si>
</sst>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3" fillId="0" borderId="35" xfId="15" applyNumberFormat="1" applyFont="1" applyBorder="1" applyAlignment="1">
      <alignment horizontal="centerContinuous"/>
    </xf>
    <xf numFmtId="0" fontId="34" fillId="0" borderId="36" xfId="15" applyFont="1" applyBorder="1" applyAlignment="1">
      <alignment horizontal="centerContinuous" vertical="center" wrapText="1"/>
    </xf>
    <xf numFmtId="0" fontId="33" fillId="0" borderId="35" xfId="15" applyFont="1" applyBorder="1" applyAlignment="1">
      <alignment horizontal="centerContinuous" vertical="center" wrapText="1"/>
    </xf>
    <xf numFmtId="0" fontId="29" fillId="0" borderId="0" xfId="0" applyFont="1"/>
    <xf numFmtId="49" fontId="35" fillId="3" borderId="37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21" fillId="0" borderId="0" xfId="12" applyFont="1" applyAlignment="1">
      <alignment horizontal="left" wrapText="1"/>
    </xf>
    <xf numFmtId="0" fontId="2" fillId="0" borderId="5" xfId="14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02" customWidth="1"/>
    <col min="2" max="2" width="65.7109375" style="602" customWidth="1"/>
    <col min="3" max="26" width="9.140625" style="602"/>
    <col min="27" max="27" width="9.85546875" style="602" bestFit="1" customWidth="1"/>
    <col min="28" max="16384" width="9.140625" style="602"/>
  </cols>
  <sheetData>
    <row r="1" spans="1:27">
      <c r="A1" s="1" t="s">
        <v>0</v>
      </c>
      <c r="B1" s="2"/>
      <c r="Z1" s="611">
        <v>1</v>
      </c>
      <c r="AA1" s="612">
        <f>IF(ISBLANK(_endDate),"",_endDate)</f>
        <v>45107</v>
      </c>
    </row>
    <row r="2" spans="1:27">
      <c r="A2" s="601" t="s">
        <v>1</v>
      </c>
      <c r="B2" s="598"/>
      <c r="Z2" s="611">
        <v>2</v>
      </c>
      <c r="AA2" s="612">
        <f>IF(ISBLANK(_pdeReportingDate),"",_pdeReportingDate)</f>
        <v>45120</v>
      </c>
    </row>
    <row r="3" spans="1:27">
      <c r="A3" s="599" t="s">
        <v>2</v>
      </c>
      <c r="B3" s="600"/>
      <c r="Z3" s="611">
        <v>3</v>
      </c>
      <c r="AA3" s="612" t="str">
        <f>IF(ISBLANK(_authorName),"",_authorName)</f>
        <v>Ирина Р. Маркова-Гюрова</v>
      </c>
    </row>
    <row r="4" spans="1:27">
      <c r="A4" s="597" t="s">
        <v>3</v>
      </c>
      <c r="B4" s="598"/>
    </row>
    <row r="5" spans="1:27" ht="47.2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508">
        <v>44927</v>
      </c>
    </row>
    <row r="10" spans="1:27">
      <c r="A10" s="7" t="s">
        <v>7</v>
      </c>
      <c r="B10" s="508">
        <v>45107</v>
      </c>
    </row>
    <row r="11" spans="1:27">
      <c r="A11" s="7" t="s">
        <v>8</v>
      </c>
      <c r="B11" s="508">
        <v>45120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507" t="s">
        <v>989</v>
      </c>
    </row>
    <row r="15" spans="1:27">
      <c r="A15" s="10" t="s">
        <v>11</v>
      </c>
      <c r="B15" s="509" t="s">
        <v>981</v>
      </c>
    </row>
    <row r="16" spans="1:27">
      <c r="A16" s="7" t="s">
        <v>12</v>
      </c>
      <c r="B16" s="507" t="s">
        <v>990</v>
      </c>
    </row>
    <row r="17" spans="1:2">
      <c r="A17" s="7" t="s">
        <v>13</v>
      </c>
      <c r="B17" s="507" t="s">
        <v>991</v>
      </c>
    </row>
    <row r="18" spans="1:2">
      <c r="A18" s="7" t="s">
        <v>14</v>
      </c>
      <c r="B18" s="507" t="s">
        <v>992</v>
      </c>
    </row>
    <row r="19" spans="1:2">
      <c r="A19" s="7" t="s">
        <v>15</v>
      </c>
      <c r="B19" s="507" t="s">
        <v>993</v>
      </c>
    </row>
    <row r="20" spans="1:2">
      <c r="A20" s="7" t="s">
        <v>16</v>
      </c>
      <c r="B20" s="507" t="s">
        <v>993</v>
      </c>
    </row>
    <row r="21" spans="1:2">
      <c r="A21" s="10" t="s">
        <v>17</v>
      </c>
      <c r="B21" s="509" t="s">
        <v>994</v>
      </c>
    </row>
    <row r="22" spans="1:2">
      <c r="A22" s="10" t="s">
        <v>18</v>
      </c>
      <c r="B22" s="509"/>
    </row>
    <row r="23" spans="1:2">
      <c r="A23" s="10" t="s">
        <v>19</v>
      </c>
      <c r="B23" s="603" t="s">
        <v>995</v>
      </c>
    </row>
    <row r="24" spans="1:2">
      <c r="A24" s="10" t="s">
        <v>20</v>
      </c>
      <c r="B24" s="604" t="s">
        <v>996</v>
      </c>
    </row>
    <row r="25" spans="1:2">
      <c r="A25" s="7" t="s">
        <v>21</v>
      </c>
      <c r="B25" s="605" t="s">
        <v>997</v>
      </c>
    </row>
    <row r="26" spans="1:2">
      <c r="A26" s="10" t="s">
        <v>22</v>
      </c>
      <c r="B26" s="509" t="s">
        <v>998</v>
      </c>
    </row>
    <row r="27" spans="1:2">
      <c r="A27" s="10" t="s">
        <v>23</v>
      </c>
      <c r="B27" s="509" t="s">
        <v>999</v>
      </c>
    </row>
    <row r="28" spans="1:2">
      <c r="A28" s="11"/>
      <c r="B28" s="11"/>
    </row>
    <row r="29" spans="1:2">
      <c r="A29" s="12" t="s">
        <v>24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58" zoomScale="80" zoomScaleNormal="85" zoomScaleSheetLayoutView="80" workbookViewId="0">
      <selection activeCell="C71" sqref="C71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05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25</v>
      </c>
      <c r="B1" s="25"/>
      <c r="C1" s="25"/>
      <c r="D1" s="25"/>
      <c r="H1" s="14"/>
    </row>
    <row r="2" spans="1:8" s="13" customFormat="1">
      <c r="A2" s="55" t="str">
        <f>CONCATENATE("(",LOWER(reportConsolidation),")")</f>
        <v>(на индивидуална основа)</v>
      </c>
      <c r="B2" s="15"/>
      <c r="C2" s="15"/>
      <c r="D2" s="15"/>
      <c r="E2" s="56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3" t="str">
        <f>CONCATENATE("на ",UPPER(pdeName))</f>
        <v>на ХОЛДИНГ ВАРНА АД</v>
      </c>
      <c r="B4" s="18"/>
      <c r="C4" s="18"/>
      <c r="D4" s="18"/>
      <c r="H4" s="17"/>
    </row>
    <row r="5" spans="1:8" s="13" customFormat="1">
      <c r="A5" s="63" t="str">
        <f>CONCATENATE("ЕИК по БУЛСТАТ: ", pdeBulstat)</f>
        <v>ЕИК по БУЛСТАТ: 103249584</v>
      </c>
      <c r="B5" s="15"/>
      <c r="C5" s="15"/>
      <c r="D5" s="15"/>
      <c r="H5" s="67"/>
    </row>
    <row r="6" spans="1:8" s="13" customFormat="1">
      <c r="A6" s="63" t="str">
        <f>CONCATENATE("към ",TEXT(endDate,"dd.mm.yyyy")," г.")</f>
        <v>към 30.06.2023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26</v>
      </c>
    </row>
    <row r="8" spans="1:8" ht="31.5">
      <c r="A8" s="69" t="s">
        <v>27</v>
      </c>
      <c r="B8" s="70" t="s">
        <v>28</v>
      </c>
      <c r="C8" s="71" t="s">
        <v>29</v>
      </c>
      <c r="D8" s="72" t="s">
        <v>30</v>
      </c>
      <c r="E8" s="159" t="s">
        <v>31</v>
      </c>
      <c r="F8" s="70" t="s">
        <v>28</v>
      </c>
      <c r="G8" s="71" t="s">
        <v>32</v>
      </c>
      <c r="H8" s="72" t="s">
        <v>33</v>
      </c>
    </row>
    <row r="9" spans="1:8" ht="16.5" thickBot="1">
      <c r="A9" s="180" t="s">
        <v>34</v>
      </c>
      <c r="B9" s="181" t="s">
        <v>35</v>
      </c>
      <c r="C9" s="181">
        <v>1</v>
      </c>
      <c r="D9" s="182">
        <v>2</v>
      </c>
      <c r="E9" s="185" t="s">
        <v>34</v>
      </c>
      <c r="F9" s="181" t="s">
        <v>35</v>
      </c>
      <c r="G9" s="181">
        <v>1</v>
      </c>
      <c r="H9" s="182">
        <v>2</v>
      </c>
    </row>
    <row r="10" spans="1:8">
      <c r="A10" s="183" t="s">
        <v>36</v>
      </c>
      <c r="B10" s="184"/>
      <c r="C10" s="521"/>
      <c r="D10" s="522"/>
      <c r="E10" s="183" t="s">
        <v>37</v>
      </c>
      <c r="F10" s="186"/>
      <c r="G10" s="533"/>
      <c r="H10" s="534"/>
    </row>
    <row r="11" spans="1:8">
      <c r="A11" s="83" t="s">
        <v>38</v>
      </c>
      <c r="B11" s="75"/>
      <c r="C11" s="523"/>
      <c r="D11" s="524"/>
      <c r="E11" s="83" t="s">
        <v>39</v>
      </c>
      <c r="F11" s="160"/>
      <c r="G11" s="535"/>
      <c r="H11" s="536"/>
    </row>
    <row r="12" spans="1:8">
      <c r="A12" s="74" t="s">
        <v>40</v>
      </c>
      <c r="B12" s="76" t="s">
        <v>41</v>
      </c>
      <c r="C12" s="158">
        <v>17139</v>
      </c>
      <c r="D12" s="157">
        <v>17139</v>
      </c>
      <c r="E12" s="74" t="s">
        <v>42</v>
      </c>
      <c r="F12" s="78" t="s">
        <v>43</v>
      </c>
      <c r="G12" s="158">
        <v>6486</v>
      </c>
      <c r="H12" s="157">
        <v>6486</v>
      </c>
    </row>
    <row r="13" spans="1:8">
      <c r="A13" s="74" t="s">
        <v>44</v>
      </c>
      <c r="B13" s="76" t="s">
        <v>45</v>
      </c>
      <c r="C13" s="158"/>
      <c r="D13" s="157"/>
      <c r="E13" s="74" t="s">
        <v>46</v>
      </c>
      <c r="F13" s="78" t="s">
        <v>47</v>
      </c>
      <c r="G13" s="158"/>
      <c r="H13" s="157"/>
    </row>
    <row r="14" spans="1:8">
      <c r="A14" s="74" t="s">
        <v>48</v>
      </c>
      <c r="B14" s="76" t="s">
        <v>49</v>
      </c>
      <c r="C14" s="158"/>
      <c r="D14" s="157"/>
      <c r="E14" s="74" t="s">
        <v>50</v>
      </c>
      <c r="F14" s="78" t="s">
        <v>51</v>
      </c>
      <c r="G14" s="158"/>
      <c r="H14" s="157"/>
    </row>
    <row r="15" spans="1:8">
      <c r="A15" s="74" t="s">
        <v>52</v>
      </c>
      <c r="B15" s="76" t="s">
        <v>53</v>
      </c>
      <c r="C15" s="158">
        <v>14949</v>
      </c>
      <c r="D15" s="157">
        <v>15197</v>
      </c>
      <c r="E15" s="161" t="s">
        <v>54</v>
      </c>
      <c r="F15" s="78" t="s">
        <v>55</v>
      </c>
      <c r="G15" s="158"/>
      <c r="H15" s="157"/>
    </row>
    <row r="16" spans="1:8">
      <c r="A16" s="74" t="s">
        <v>56</v>
      </c>
      <c r="B16" s="76" t="s">
        <v>57</v>
      </c>
      <c r="C16" s="158">
        <v>17</v>
      </c>
      <c r="D16" s="157">
        <v>21</v>
      </c>
      <c r="E16" s="161" t="s">
        <v>58</v>
      </c>
      <c r="F16" s="78" t="s">
        <v>59</v>
      </c>
      <c r="G16" s="158"/>
      <c r="H16" s="157"/>
    </row>
    <row r="17" spans="1:13">
      <c r="A17" s="74" t="s">
        <v>60</v>
      </c>
      <c r="B17" s="76" t="s">
        <v>61</v>
      </c>
      <c r="C17" s="158">
        <v>30</v>
      </c>
      <c r="D17" s="157">
        <v>33</v>
      </c>
      <c r="E17" s="161" t="s">
        <v>62</v>
      </c>
      <c r="F17" s="78" t="s">
        <v>63</v>
      </c>
      <c r="G17" s="158"/>
      <c r="H17" s="157"/>
    </row>
    <row r="18" spans="1:13" ht="31.5">
      <c r="A18" s="74" t="s">
        <v>64</v>
      </c>
      <c r="B18" s="76" t="s">
        <v>65</v>
      </c>
      <c r="C18" s="158">
        <v>7030</v>
      </c>
      <c r="D18" s="157">
        <v>7027</v>
      </c>
      <c r="E18" s="422" t="s">
        <v>66</v>
      </c>
      <c r="F18" s="421" t="s">
        <v>67</v>
      </c>
      <c r="G18" s="537">
        <f>G12+G15+G16+G17</f>
        <v>6486</v>
      </c>
      <c r="H18" s="538">
        <f>H12+H15+H16+H17</f>
        <v>6486</v>
      </c>
    </row>
    <row r="19" spans="1:13">
      <c r="A19" s="74" t="s">
        <v>68</v>
      </c>
      <c r="B19" s="76" t="s">
        <v>69</v>
      </c>
      <c r="C19" s="158">
        <v>0</v>
      </c>
      <c r="D19" s="157">
        <v>0</v>
      </c>
      <c r="E19" s="83" t="s">
        <v>70</v>
      </c>
      <c r="F19" s="79"/>
      <c r="G19" s="539"/>
      <c r="H19" s="540"/>
    </row>
    <row r="20" spans="1:13">
      <c r="A20" s="423" t="s">
        <v>71</v>
      </c>
      <c r="B20" s="80" t="s">
        <v>72</v>
      </c>
      <c r="C20" s="525">
        <f>SUM(C12:C19)</f>
        <v>39165</v>
      </c>
      <c r="D20" s="526">
        <f>SUM(D12:D19)</f>
        <v>39417</v>
      </c>
      <c r="E20" s="74" t="s">
        <v>73</v>
      </c>
      <c r="F20" s="78" t="s">
        <v>74</v>
      </c>
      <c r="G20" s="158">
        <v>156816</v>
      </c>
      <c r="H20" s="157">
        <v>156816</v>
      </c>
    </row>
    <row r="21" spans="1:13">
      <c r="A21" s="83" t="s">
        <v>75</v>
      </c>
      <c r="B21" s="80" t="s">
        <v>76</v>
      </c>
      <c r="C21" s="417">
        <v>4137</v>
      </c>
      <c r="D21" s="418">
        <v>4137</v>
      </c>
      <c r="E21" s="74" t="s">
        <v>77</v>
      </c>
      <c r="F21" s="78" t="s">
        <v>78</v>
      </c>
      <c r="G21" s="158">
        <v>479</v>
      </c>
      <c r="H21" s="157">
        <v>479</v>
      </c>
    </row>
    <row r="22" spans="1:13">
      <c r="A22" s="83" t="s">
        <v>79</v>
      </c>
      <c r="B22" s="80" t="s">
        <v>80</v>
      </c>
      <c r="C22" s="417"/>
      <c r="D22" s="418"/>
      <c r="E22" s="162" t="s">
        <v>81</v>
      </c>
      <c r="F22" s="78" t="s">
        <v>82</v>
      </c>
      <c r="G22" s="523">
        <f>SUM(G23:G25)</f>
        <v>649</v>
      </c>
      <c r="H22" s="524">
        <f>SUM(H23:H25)</f>
        <v>649</v>
      </c>
      <c r="M22" s="81"/>
    </row>
    <row r="23" spans="1:13">
      <c r="A23" s="83" t="s">
        <v>83</v>
      </c>
      <c r="B23" s="76"/>
      <c r="C23" s="523"/>
      <c r="D23" s="524"/>
      <c r="E23" s="161" t="s">
        <v>84</v>
      </c>
      <c r="F23" s="78" t="s">
        <v>85</v>
      </c>
      <c r="G23" s="158">
        <v>649</v>
      </c>
      <c r="H23" s="157">
        <v>649</v>
      </c>
    </row>
    <row r="24" spans="1:13">
      <c r="A24" s="74" t="s">
        <v>86</v>
      </c>
      <c r="B24" s="76" t="s">
        <v>87</v>
      </c>
      <c r="C24" s="158"/>
      <c r="D24" s="157"/>
      <c r="E24" s="163" t="s">
        <v>88</v>
      </c>
      <c r="F24" s="78" t="s">
        <v>89</v>
      </c>
      <c r="G24" s="158"/>
      <c r="H24" s="157"/>
      <c r="M24" s="81"/>
    </row>
    <row r="25" spans="1:13">
      <c r="A25" s="74" t="s">
        <v>90</v>
      </c>
      <c r="B25" s="76" t="s">
        <v>91</v>
      </c>
      <c r="C25" s="158">
        <v>2</v>
      </c>
      <c r="D25" s="157">
        <v>2</v>
      </c>
      <c r="E25" s="74" t="s">
        <v>92</v>
      </c>
      <c r="F25" s="78" t="s">
        <v>93</v>
      </c>
      <c r="G25" s="158"/>
      <c r="H25" s="157"/>
    </row>
    <row r="26" spans="1:13">
      <c r="A26" s="74" t="s">
        <v>94</v>
      </c>
      <c r="B26" s="76" t="s">
        <v>95</v>
      </c>
      <c r="C26" s="158"/>
      <c r="D26" s="157"/>
      <c r="E26" s="425" t="s">
        <v>96</v>
      </c>
      <c r="F26" s="79" t="s">
        <v>97</v>
      </c>
      <c r="G26" s="525">
        <f>G20+G21+G22</f>
        <v>157944</v>
      </c>
      <c r="H26" s="526">
        <f>H20+H21+H22</f>
        <v>157944</v>
      </c>
      <c r="M26" s="81"/>
    </row>
    <row r="27" spans="1:13">
      <c r="A27" s="74" t="s">
        <v>98</v>
      </c>
      <c r="B27" s="76" t="s">
        <v>99</v>
      </c>
      <c r="C27" s="158"/>
      <c r="D27" s="157"/>
      <c r="E27" s="83" t="s">
        <v>100</v>
      </c>
      <c r="F27" s="79"/>
      <c r="G27" s="539"/>
      <c r="H27" s="540"/>
    </row>
    <row r="28" spans="1:13">
      <c r="A28" s="423" t="s">
        <v>101</v>
      </c>
      <c r="B28" s="80" t="s">
        <v>102</v>
      </c>
      <c r="C28" s="525">
        <f>SUM(C24:C27)</f>
        <v>2</v>
      </c>
      <c r="D28" s="526">
        <f>SUM(D24:D27)</f>
        <v>2</v>
      </c>
      <c r="E28" s="163" t="s">
        <v>103</v>
      </c>
      <c r="F28" s="78" t="s">
        <v>104</v>
      </c>
      <c r="G28" s="523">
        <f>SUM(G29:G31)</f>
        <v>36502</v>
      </c>
      <c r="H28" s="524">
        <f>SUM(H29:H31)</f>
        <v>35666</v>
      </c>
      <c r="M28" s="81"/>
    </row>
    <row r="29" spans="1:13">
      <c r="A29" s="74"/>
      <c r="B29" s="76"/>
      <c r="C29" s="523"/>
      <c r="D29" s="524"/>
      <c r="E29" s="74" t="s">
        <v>105</v>
      </c>
      <c r="F29" s="78" t="s">
        <v>106</v>
      </c>
      <c r="G29" s="158">
        <v>36502</v>
      </c>
      <c r="H29" s="157">
        <f>36502-836</f>
        <v>35666</v>
      </c>
    </row>
    <row r="30" spans="1:13">
      <c r="A30" s="83" t="s">
        <v>107</v>
      </c>
      <c r="B30" s="76"/>
      <c r="C30" s="523"/>
      <c r="D30" s="524"/>
      <c r="E30" s="162" t="s">
        <v>108</v>
      </c>
      <c r="F30" s="78" t="s">
        <v>109</v>
      </c>
      <c r="G30" s="158"/>
      <c r="H30" s="157"/>
      <c r="M30" s="81"/>
    </row>
    <row r="31" spans="1:13">
      <c r="A31" s="74" t="s">
        <v>110</v>
      </c>
      <c r="B31" s="76" t="s">
        <v>111</v>
      </c>
      <c r="C31" s="158"/>
      <c r="D31" s="157"/>
      <c r="E31" s="74" t="s">
        <v>112</v>
      </c>
      <c r="F31" s="78" t="s">
        <v>113</v>
      </c>
      <c r="G31" s="158"/>
      <c r="H31" s="157"/>
    </row>
    <row r="32" spans="1:13">
      <c r="A32" s="74" t="s">
        <v>114</v>
      </c>
      <c r="B32" s="76" t="s">
        <v>115</v>
      </c>
      <c r="C32" s="158"/>
      <c r="D32" s="157"/>
      <c r="E32" s="163" t="s">
        <v>116</v>
      </c>
      <c r="F32" s="78" t="s">
        <v>117</v>
      </c>
      <c r="G32" s="158">
        <f>+'2-Отчет за доходите'!C44</f>
        <v>506</v>
      </c>
      <c r="H32" s="157">
        <v>836</v>
      </c>
      <c r="M32" s="81"/>
    </row>
    <row r="33" spans="1:13">
      <c r="A33" s="423" t="s">
        <v>118</v>
      </c>
      <c r="B33" s="80" t="s">
        <v>119</v>
      </c>
      <c r="C33" s="525">
        <f>C31+C32</f>
        <v>0</v>
      </c>
      <c r="D33" s="526">
        <f>D31+D32</f>
        <v>0</v>
      </c>
      <c r="E33" s="161" t="s">
        <v>120</v>
      </c>
      <c r="F33" s="78" t="s">
        <v>121</v>
      </c>
      <c r="G33" s="158"/>
      <c r="H33" s="157"/>
    </row>
    <row r="34" spans="1:13">
      <c r="A34" s="83" t="s">
        <v>122</v>
      </c>
      <c r="B34" s="76"/>
      <c r="C34" s="523"/>
      <c r="D34" s="524"/>
      <c r="E34" s="425" t="s">
        <v>123</v>
      </c>
      <c r="F34" s="79" t="s">
        <v>124</v>
      </c>
      <c r="G34" s="525">
        <f>G28+G32+G33</f>
        <v>37008</v>
      </c>
      <c r="H34" s="526">
        <f>H28+H32+H33</f>
        <v>36502</v>
      </c>
    </row>
    <row r="35" spans="1:13">
      <c r="A35" s="74" t="s">
        <v>125</v>
      </c>
      <c r="B35" s="76" t="s">
        <v>126</v>
      </c>
      <c r="C35" s="523">
        <f>SUM(C36:C39)</f>
        <v>78805</v>
      </c>
      <c r="D35" s="524">
        <f>SUM(D36:D39)</f>
        <v>78805</v>
      </c>
      <c r="E35" s="74"/>
      <c r="F35" s="82"/>
      <c r="G35" s="541"/>
      <c r="H35" s="542"/>
    </row>
    <row r="36" spans="1:13">
      <c r="A36" s="74" t="s">
        <v>127</v>
      </c>
      <c r="B36" s="76" t="s">
        <v>128</v>
      </c>
      <c r="C36" s="158">
        <v>78805</v>
      </c>
      <c r="D36" s="157">
        <v>78805</v>
      </c>
      <c r="E36" s="164"/>
      <c r="F36" s="84"/>
      <c r="G36" s="541"/>
      <c r="H36" s="542"/>
    </row>
    <row r="37" spans="1:13">
      <c r="A37" s="74" t="s">
        <v>129</v>
      </c>
      <c r="B37" s="76" t="s">
        <v>130</v>
      </c>
      <c r="C37" s="158"/>
      <c r="D37" s="157"/>
      <c r="E37" s="424" t="s">
        <v>131</v>
      </c>
      <c r="F37" s="82" t="s">
        <v>132</v>
      </c>
      <c r="G37" s="527">
        <f>G26+G18+G34</f>
        <v>201438</v>
      </c>
      <c r="H37" s="528">
        <f>H26+H18+H34</f>
        <v>200932</v>
      </c>
    </row>
    <row r="38" spans="1:13">
      <c r="A38" s="74" t="s">
        <v>133</v>
      </c>
      <c r="B38" s="76" t="s">
        <v>134</v>
      </c>
      <c r="C38" s="158"/>
      <c r="D38" s="157"/>
      <c r="E38" s="74"/>
      <c r="F38" s="82"/>
      <c r="G38" s="541"/>
      <c r="H38" s="542"/>
      <c r="M38" s="81"/>
    </row>
    <row r="39" spans="1:13" ht="16.5" thickBot="1">
      <c r="A39" s="74" t="s">
        <v>135</v>
      </c>
      <c r="B39" s="76" t="s">
        <v>136</v>
      </c>
      <c r="C39" s="158"/>
      <c r="D39" s="157"/>
      <c r="E39" s="174"/>
      <c r="F39" s="175"/>
      <c r="G39" s="543"/>
      <c r="H39" s="544"/>
    </row>
    <row r="40" spans="1:13">
      <c r="A40" s="74" t="s">
        <v>137</v>
      </c>
      <c r="B40" s="76" t="s">
        <v>138</v>
      </c>
      <c r="C40" s="523">
        <f>C41+C42+C44</f>
        <v>0</v>
      </c>
      <c r="D40" s="524">
        <f>D41+D42+D44</f>
        <v>0</v>
      </c>
      <c r="E40" s="176" t="s">
        <v>139</v>
      </c>
      <c r="F40" s="173" t="s">
        <v>140</v>
      </c>
      <c r="G40" s="510"/>
      <c r="H40" s="511"/>
      <c r="M40" s="81"/>
    </row>
    <row r="41" spans="1:13" ht="16.5" thickBot="1">
      <c r="A41" s="74" t="s">
        <v>141</v>
      </c>
      <c r="B41" s="76" t="s">
        <v>142</v>
      </c>
      <c r="C41" s="158"/>
      <c r="D41" s="157"/>
      <c r="E41" s="178"/>
      <c r="F41" s="172"/>
      <c r="G41" s="543"/>
      <c r="H41" s="544"/>
    </row>
    <row r="42" spans="1:13">
      <c r="A42" s="74" t="s">
        <v>143</v>
      </c>
      <c r="B42" s="76" t="s">
        <v>144</v>
      </c>
      <c r="C42" s="158"/>
      <c r="D42" s="157"/>
      <c r="E42" s="176" t="s">
        <v>145</v>
      </c>
      <c r="F42" s="179"/>
      <c r="G42" s="545"/>
      <c r="H42" s="546"/>
    </row>
    <row r="43" spans="1:13">
      <c r="A43" s="74" t="s">
        <v>146</v>
      </c>
      <c r="B43" s="76" t="s">
        <v>147</v>
      </c>
      <c r="C43" s="158"/>
      <c r="D43" s="157"/>
      <c r="E43" s="83" t="s">
        <v>148</v>
      </c>
      <c r="F43" s="84"/>
      <c r="G43" s="541"/>
      <c r="H43" s="542"/>
    </row>
    <row r="44" spans="1:13">
      <c r="A44" s="74" t="s">
        <v>149</v>
      </c>
      <c r="B44" s="76" t="s">
        <v>150</v>
      </c>
      <c r="C44" s="158"/>
      <c r="D44" s="157"/>
      <c r="E44" s="161" t="s">
        <v>151</v>
      </c>
      <c r="F44" s="78" t="s">
        <v>152</v>
      </c>
      <c r="G44" s="158"/>
      <c r="H44" s="157"/>
      <c r="M44" s="81"/>
    </row>
    <row r="45" spans="1:13">
      <c r="A45" s="74" t="s">
        <v>153</v>
      </c>
      <c r="B45" s="76" t="s">
        <v>154</v>
      </c>
      <c r="C45" s="158"/>
      <c r="D45" s="157"/>
      <c r="E45" s="167" t="s">
        <v>155</v>
      </c>
      <c r="F45" s="78" t="s">
        <v>156</v>
      </c>
      <c r="G45" s="158">
        <v>15805</v>
      </c>
      <c r="H45" s="157">
        <v>16440</v>
      </c>
    </row>
    <row r="46" spans="1:13">
      <c r="A46" s="414" t="s">
        <v>157</v>
      </c>
      <c r="B46" s="80" t="s">
        <v>158</v>
      </c>
      <c r="C46" s="525">
        <f>C35+C40+C45</f>
        <v>78805</v>
      </c>
      <c r="D46" s="526">
        <f>D35+D40+D45</f>
        <v>78805</v>
      </c>
      <c r="E46" s="162" t="s">
        <v>159</v>
      </c>
      <c r="F46" s="78" t="s">
        <v>160</v>
      </c>
      <c r="G46" s="158"/>
      <c r="H46" s="157"/>
      <c r="M46" s="81"/>
    </row>
    <row r="47" spans="1:13">
      <c r="A47" s="83" t="s">
        <v>161</v>
      </c>
      <c r="B47" s="73"/>
      <c r="C47" s="527"/>
      <c r="D47" s="528"/>
      <c r="E47" s="74" t="s">
        <v>162</v>
      </c>
      <c r="F47" s="78" t="s">
        <v>163</v>
      </c>
      <c r="G47" s="158"/>
      <c r="H47" s="157"/>
    </row>
    <row r="48" spans="1:13">
      <c r="A48" s="74" t="s">
        <v>164</v>
      </c>
      <c r="B48" s="76" t="s">
        <v>165</v>
      </c>
      <c r="C48" s="158">
        <v>43953</v>
      </c>
      <c r="D48" s="157">
        <v>68237</v>
      </c>
      <c r="E48" s="162" t="s">
        <v>166</v>
      </c>
      <c r="F48" s="78" t="s">
        <v>167</v>
      </c>
      <c r="G48" s="158">
        <v>3912</v>
      </c>
      <c r="H48" s="157">
        <v>3912</v>
      </c>
      <c r="M48" s="81"/>
    </row>
    <row r="49" spans="1:13">
      <c r="A49" s="74" t="s">
        <v>168</v>
      </c>
      <c r="B49" s="76" t="s">
        <v>169</v>
      </c>
      <c r="C49" s="158"/>
      <c r="D49" s="157"/>
      <c r="E49" s="74" t="s">
        <v>170</v>
      </c>
      <c r="F49" s="78" t="s">
        <v>171</v>
      </c>
      <c r="G49" s="158"/>
      <c r="H49" s="157"/>
    </row>
    <row r="50" spans="1:13">
      <c r="A50" s="74" t="s">
        <v>172</v>
      </c>
      <c r="B50" s="76" t="s">
        <v>173</v>
      </c>
      <c r="C50" s="158"/>
      <c r="D50" s="157"/>
      <c r="E50" s="162" t="s">
        <v>71</v>
      </c>
      <c r="F50" s="79" t="s">
        <v>174</v>
      </c>
      <c r="G50" s="523">
        <f>SUM(G44:G49)</f>
        <v>19717</v>
      </c>
      <c r="H50" s="524">
        <f>SUM(H44:H49)</f>
        <v>20352</v>
      </c>
    </row>
    <row r="51" spans="1:13">
      <c r="A51" s="74" t="s">
        <v>98</v>
      </c>
      <c r="B51" s="76" t="s">
        <v>175</v>
      </c>
      <c r="C51" s="158"/>
      <c r="D51" s="157"/>
      <c r="E51" s="74"/>
      <c r="F51" s="78"/>
      <c r="G51" s="523"/>
      <c r="H51" s="524"/>
    </row>
    <row r="52" spans="1:13">
      <c r="A52" s="423" t="s">
        <v>176</v>
      </c>
      <c r="B52" s="80" t="s">
        <v>177</v>
      </c>
      <c r="C52" s="525">
        <f>SUM(C48:C51)</f>
        <v>43953</v>
      </c>
      <c r="D52" s="526">
        <f>SUM(D48:D51)</f>
        <v>68237</v>
      </c>
      <c r="E52" s="162" t="s">
        <v>178</v>
      </c>
      <c r="F52" s="79" t="s">
        <v>179</v>
      </c>
      <c r="G52" s="158"/>
      <c r="H52" s="157"/>
    </row>
    <row r="53" spans="1:13">
      <c r="A53" s="74" t="s">
        <v>180</v>
      </c>
      <c r="B53" s="80"/>
      <c r="C53" s="523"/>
      <c r="D53" s="524"/>
      <c r="E53" s="74" t="s">
        <v>181</v>
      </c>
      <c r="F53" s="79" t="s">
        <v>182</v>
      </c>
      <c r="G53" s="158"/>
      <c r="H53" s="157"/>
    </row>
    <row r="54" spans="1:13">
      <c r="A54" s="83" t="s">
        <v>183</v>
      </c>
      <c r="B54" s="80" t="s">
        <v>184</v>
      </c>
      <c r="C54" s="419"/>
      <c r="D54" s="420"/>
      <c r="E54" s="74" t="s">
        <v>185</v>
      </c>
      <c r="F54" s="79" t="s">
        <v>186</v>
      </c>
      <c r="G54" s="158"/>
      <c r="H54" s="157"/>
    </row>
    <row r="55" spans="1:13">
      <c r="A55" s="83" t="s">
        <v>187</v>
      </c>
      <c r="B55" s="80" t="s">
        <v>188</v>
      </c>
      <c r="C55" s="419">
        <v>1314</v>
      </c>
      <c r="D55" s="420">
        <v>1081</v>
      </c>
      <c r="E55" s="74" t="s">
        <v>189</v>
      </c>
      <c r="F55" s="79" t="s">
        <v>190</v>
      </c>
      <c r="G55" s="158"/>
      <c r="H55" s="157"/>
    </row>
    <row r="56" spans="1:13" ht="16.5" thickBot="1">
      <c r="A56" s="416" t="s">
        <v>191</v>
      </c>
      <c r="B56" s="169" t="s">
        <v>192</v>
      </c>
      <c r="C56" s="529">
        <f>C20+C21+C22+C28+C33+C46+C52+C54+C55</f>
        <v>167376</v>
      </c>
      <c r="D56" s="530">
        <f>D20+D21+D22+D28+D33+D46+D52+D54+D55</f>
        <v>191679</v>
      </c>
      <c r="E56" s="83" t="s">
        <v>193</v>
      </c>
      <c r="F56" s="82" t="s">
        <v>194</v>
      </c>
      <c r="G56" s="527">
        <f>G50+G52+G53+G54+G55</f>
        <v>19717</v>
      </c>
      <c r="H56" s="528">
        <f>H50+H52+H53+H54+H55</f>
        <v>20352</v>
      </c>
      <c r="M56" s="81"/>
    </row>
    <row r="57" spans="1:13">
      <c r="A57" s="170" t="s">
        <v>195</v>
      </c>
      <c r="B57" s="171"/>
      <c r="C57" s="521"/>
      <c r="D57" s="522"/>
      <c r="E57" s="170" t="s">
        <v>196</v>
      </c>
      <c r="F57" s="173"/>
      <c r="G57" s="521"/>
      <c r="H57" s="522"/>
    </row>
    <row r="58" spans="1:13">
      <c r="A58" s="83" t="s">
        <v>197</v>
      </c>
      <c r="B58" s="73"/>
      <c r="C58" s="527"/>
      <c r="D58" s="528"/>
      <c r="E58" s="83" t="s">
        <v>148</v>
      </c>
      <c r="F58" s="78"/>
      <c r="G58" s="523"/>
      <c r="H58" s="524"/>
      <c r="M58" s="81"/>
    </row>
    <row r="59" spans="1:13" ht="31.5">
      <c r="A59" s="74" t="s">
        <v>198</v>
      </c>
      <c r="B59" s="76" t="s">
        <v>199</v>
      </c>
      <c r="C59" s="158"/>
      <c r="D59" s="157"/>
      <c r="E59" s="162" t="s">
        <v>200</v>
      </c>
      <c r="F59" s="427" t="s">
        <v>201</v>
      </c>
      <c r="G59" s="158">
        <f>16911-124</f>
        <v>16787</v>
      </c>
      <c r="H59" s="157">
        <v>16717</v>
      </c>
    </row>
    <row r="60" spans="1:13">
      <c r="A60" s="74" t="s">
        <v>202</v>
      </c>
      <c r="B60" s="76" t="s">
        <v>203</v>
      </c>
      <c r="C60" s="158"/>
      <c r="D60" s="157"/>
      <c r="E60" s="74" t="s">
        <v>204</v>
      </c>
      <c r="F60" s="78" t="s">
        <v>205</v>
      </c>
      <c r="G60" s="158">
        <f>978+124</f>
        <v>1102</v>
      </c>
      <c r="H60" s="157">
        <v>978</v>
      </c>
      <c r="M60" s="81"/>
    </row>
    <row r="61" spans="1:13">
      <c r="A61" s="74" t="s">
        <v>206</v>
      </c>
      <c r="B61" s="76" t="s">
        <v>207</v>
      </c>
      <c r="C61" s="158"/>
      <c r="D61" s="157"/>
      <c r="E61" s="161" t="s">
        <v>208</v>
      </c>
      <c r="F61" s="78" t="s">
        <v>209</v>
      </c>
      <c r="G61" s="523">
        <f>SUM(G62:G68)</f>
        <v>12414</v>
      </c>
      <c r="H61" s="524">
        <f>SUM(H62:H68)</f>
        <v>12575</v>
      </c>
    </row>
    <row r="62" spans="1:13">
      <c r="A62" s="74" t="s">
        <v>210</v>
      </c>
      <c r="B62" s="76" t="s">
        <v>211</v>
      </c>
      <c r="C62" s="158"/>
      <c r="D62" s="157"/>
      <c r="E62" s="161" t="s">
        <v>212</v>
      </c>
      <c r="F62" s="78" t="s">
        <v>213</v>
      </c>
      <c r="G62" s="158">
        <v>124</v>
      </c>
      <c r="H62" s="157">
        <v>107</v>
      </c>
      <c r="M62" s="81"/>
    </row>
    <row r="63" spans="1:13">
      <c r="A63" s="74" t="s">
        <v>214</v>
      </c>
      <c r="B63" s="76" t="s">
        <v>215</v>
      </c>
      <c r="C63" s="158"/>
      <c r="D63" s="157"/>
      <c r="E63" s="74" t="s">
        <v>216</v>
      </c>
      <c r="F63" s="78" t="s">
        <v>217</v>
      </c>
      <c r="G63" s="158">
        <v>9398</v>
      </c>
      <c r="H63" s="157">
        <f>458+9026-100</f>
        <v>9384</v>
      </c>
    </row>
    <row r="64" spans="1:13">
      <c r="A64" s="74" t="s">
        <v>218</v>
      </c>
      <c r="B64" s="76" t="s">
        <v>219</v>
      </c>
      <c r="C64" s="158"/>
      <c r="D64" s="157"/>
      <c r="E64" s="74" t="s">
        <v>220</v>
      </c>
      <c r="F64" s="78" t="s">
        <v>221</v>
      </c>
      <c r="G64" s="158">
        <v>2826</v>
      </c>
      <c r="H64" s="157">
        <v>3027</v>
      </c>
      <c r="M64" s="81"/>
    </row>
    <row r="65" spans="1:13">
      <c r="A65" s="423" t="s">
        <v>71</v>
      </c>
      <c r="B65" s="80" t="s">
        <v>222</v>
      </c>
      <c r="C65" s="525">
        <f>SUM(C59:C64)</f>
        <v>0</v>
      </c>
      <c r="D65" s="526">
        <f>SUM(D59:D64)</f>
        <v>0</v>
      </c>
      <c r="E65" s="74" t="s">
        <v>223</v>
      </c>
      <c r="F65" s="78" t="s">
        <v>224</v>
      </c>
      <c r="G65" s="158"/>
      <c r="H65" s="157"/>
    </row>
    <row r="66" spans="1:13">
      <c r="A66" s="74"/>
      <c r="B66" s="80"/>
      <c r="C66" s="523"/>
      <c r="D66" s="524"/>
      <c r="E66" s="74" t="s">
        <v>225</v>
      </c>
      <c r="F66" s="78" t="s">
        <v>226</v>
      </c>
      <c r="G66" s="158">
        <v>31</v>
      </c>
      <c r="H66" s="157">
        <v>36</v>
      </c>
    </row>
    <row r="67" spans="1:13">
      <c r="A67" s="83" t="s">
        <v>227</v>
      </c>
      <c r="B67" s="73"/>
      <c r="C67" s="527"/>
      <c r="D67" s="528"/>
      <c r="E67" s="74" t="s">
        <v>228</v>
      </c>
      <c r="F67" s="78" t="s">
        <v>229</v>
      </c>
      <c r="G67" s="158"/>
      <c r="H67" s="157"/>
    </row>
    <row r="68" spans="1:13">
      <c r="A68" s="74" t="s">
        <v>230</v>
      </c>
      <c r="B68" s="76" t="s">
        <v>231</v>
      </c>
      <c r="C68" s="158">
        <v>48890</v>
      </c>
      <c r="D68" s="157">
        <f>20658+6710</f>
        <v>27368</v>
      </c>
      <c r="E68" s="74" t="s">
        <v>232</v>
      </c>
      <c r="F68" s="78" t="s">
        <v>233</v>
      </c>
      <c r="G68" s="158">
        <v>35</v>
      </c>
      <c r="H68" s="157">
        <v>21</v>
      </c>
    </row>
    <row r="69" spans="1:13">
      <c r="A69" s="74" t="s">
        <v>234</v>
      </c>
      <c r="B69" s="76" t="s">
        <v>235</v>
      </c>
      <c r="C69" s="158">
        <v>10359</v>
      </c>
      <c r="D69" s="157">
        <f>11525-1000</f>
        <v>10525</v>
      </c>
      <c r="E69" s="162" t="s">
        <v>98</v>
      </c>
      <c r="F69" s="78" t="s">
        <v>236</v>
      </c>
      <c r="G69" s="158"/>
      <c r="H69" s="157"/>
    </row>
    <row r="70" spans="1:13">
      <c r="A70" s="74" t="s">
        <v>237</v>
      </c>
      <c r="B70" s="76" t="s">
        <v>238</v>
      </c>
      <c r="C70" s="158">
        <v>1000</v>
      </c>
      <c r="D70" s="157">
        <v>1000</v>
      </c>
      <c r="E70" s="74" t="s">
        <v>239</v>
      </c>
      <c r="F70" s="78" t="s">
        <v>240</v>
      </c>
      <c r="G70" s="158"/>
      <c r="H70" s="157"/>
    </row>
    <row r="71" spans="1:13">
      <c r="A71" s="74" t="s">
        <v>241</v>
      </c>
      <c r="B71" s="76" t="s">
        <v>242</v>
      </c>
      <c r="C71" s="158">
        <v>11857</v>
      </c>
      <c r="D71" s="157">
        <v>9844</v>
      </c>
      <c r="E71" s="415" t="s">
        <v>66</v>
      </c>
      <c r="F71" s="79" t="s">
        <v>243</v>
      </c>
      <c r="G71" s="525">
        <f>G59+G60+G61+G69+G70</f>
        <v>30303</v>
      </c>
      <c r="H71" s="526">
        <f>H59+H60+H61+H69+H70</f>
        <v>30270</v>
      </c>
    </row>
    <row r="72" spans="1:13">
      <c r="A72" s="74" t="s">
        <v>244</v>
      </c>
      <c r="B72" s="76" t="s">
        <v>245</v>
      </c>
      <c r="C72" s="158"/>
      <c r="D72" s="157"/>
      <c r="E72" s="161"/>
      <c r="F72" s="78"/>
      <c r="G72" s="523"/>
      <c r="H72" s="524"/>
    </row>
    <row r="73" spans="1:13">
      <c r="A73" s="74" t="s">
        <v>246</v>
      </c>
      <c r="B73" s="76" t="s">
        <v>247</v>
      </c>
      <c r="C73" s="158"/>
      <c r="D73" s="157"/>
      <c r="E73" s="414" t="s">
        <v>248</v>
      </c>
      <c r="F73" s="79" t="s">
        <v>249</v>
      </c>
      <c r="G73" s="419"/>
      <c r="H73" s="420"/>
    </row>
    <row r="74" spans="1:13">
      <c r="A74" s="74" t="s">
        <v>250</v>
      </c>
      <c r="B74" s="76" t="s">
        <v>251</v>
      </c>
      <c r="C74" s="158"/>
      <c r="D74" s="157"/>
      <c r="E74" s="501"/>
      <c r="F74" s="502"/>
      <c r="G74" s="523"/>
      <c r="H74" s="547"/>
    </row>
    <row r="75" spans="1:13">
      <c r="A75" s="74" t="s">
        <v>252</v>
      </c>
      <c r="B75" s="76" t="s">
        <v>253</v>
      </c>
      <c r="C75" s="158"/>
      <c r="D75" s="157"/>
      <c r="E75" s="426" t="s">
        <v>181</v>
      </c>
      <c r="F75" s="79" t="s">
        <v>254</v>
      </c>
      <c r="G75" s="419"/>
      <c r="H75" s="420"/>
    </row>
    <row r="76" spans="1:13">
      <c r="A76" s="423" t="s">
        <v>96</v>
      </c>
      <c r="B76" s="80" t="s">
        <v>255</v>
      </c>
      <c r="C76" s="525">
        <f>SUM(C68:C75)</f>
        <v>72106</v>
      </c>
      <c r="D76" s="526">
        <f>SUM(D68:D75)</f>
        <v>48737</v>
      </c>
      <c r="E76" s="501"/>
      <c r="F76" s="502"/>
      <c r="G76" s="523"/>
      <c r="H76" s="547"/>
    </row>
    <row r="77" spans="1:13">
      <c r="A77" s="74"/>
      <c r="B77" s="76"/>
      <c r="C77" s="523"/>
      <c r="D77" s="524"/>
      <c r="E77" s="414" t="s">
        <v>256</v>
      </c>
      <c r="F77" s="79" t="s">
        <v>257</v>
      </c>
      <c r="G77" s="419"/>
      <c r="H77" s="420"/>
    </row>
    <row r="78" spans="1:13">
      <c r="A78" s="83" t="s">
        <v>258</v>
      </c>
      <c r="B78" s="73"/>
      <c r="C78" s="527"/>
      <c r="D78" s="528"/>
      <c r="E78" s="74"/>
      <c r="F78" s="84"/>
      <c r="G78" s="541"/>
      <c r="H78" s="542"/>
      <c r="M78" s="81"/>
    </row>
    <row r="79" spans="1:13">
      <c r="A79" s="74" t="s">
        <v>259</v>
      </c>
      <c r="B79" s="76" t="s">
        <v>260</v>
      </c>
      <c r="C79" s="523">
        <f>SUM(C80:C82)</f>
        <v>0</v>
      </c>
      <c r="D79" s="524">
        <f>SUM(D80:D82)</f>
        <v>0</v>
      </c>
      <c r="E79" s="166" t="s">
        <v>261</v>
      </c>
      <c r="F79" s="82" t="s">
        <v>262</v>
      </c>
      <c r="G79" s="527">
        <f>G71+G73+G75+G77</f>
        <v>30303</v>
      </c>
      <c r="H79" s="528">
        <f>H71+H73+H75+H77</f>
        <v>30270</v>
      </c>
    </row>
    <row r="80" spans="1:13">
      <c r="A80" s="74" t="s">
        <v>263</v>
      </c>
      <c r="B80" s="76" t="s">
        <v>264</v>
      </c>
      <c r="C80" s="158"/>
      <c r="D80" s="157"/>
      <c r="E80" s="501"/>
      <c r="F80" s="502"/>
      <c r="G80" s="523"/>
      <c r="H80" s="547"/>
    </row>
    <row r="81" spans="1:13">
      <c r="A81" s="74" t="s">
        <v>265</v>
      </c>
      <c r="B81" s="76" t="s">
        <v>266</v>
      </c>
      <c r="C81" s="158"/>
      <c r="D81" s="157"/>
      <c r="E81" s="74"/>
      <c r="F81" s="85"/>
      <c r="G81" s="548"/>
      <c r="H81" s="549"/>
    </row>
    <row r="82" spans="1:13">
      <c r="A82" s="74" t="s">
        <v>267</v>
      </c>
      <c r="B82" s="76" t="s">
        <v>268</v>
      </c>
      <c r="C82" s="158"/>
      <c r="D82" s="157"/>
      <c r="E82" s="168"/>
      <c r="F82" s="86"/>
      <c r="G82" s="548"/>
      <c r="H82" s="549"/>
    </row>
    <row r="83" spans="1:13">
      <c r="A83" s="74" t="s">
        <v>269</v>
      </c>
      <c r="B83" s="76" t="s">
        <v>270</v>
      </c>
      <c r="C83" s="158">
        <v>10725</v>
      </c>
      <c r="D83" s="157">
        <v>9899</v>
      </c>
      <c r="E83" s="165"/>
      <c r="F83" s="86"/>
      <c r="G83" s="548"/>
      <c r="H83" s="549"/>
    </row>
    <row r="84" spans="1:13">
      <c r="A84" s="74" t="s">
        <v>153</v>
      </c>
      <c r="B84" s="76" t="s">
        <v>271</v>
      </c>
      <c r="C84" s="158"/>
      <c r="D84" s="157"/>
      <c r="E84" s="168"/>
      <c r="F84" s="86"/>
      <c r="G84" s="548"/>
      <c r="H84" s="549"/>
    </row>
    <row r="85" spans="1:13">
      <c r="A85" s="423" t="s">
        <v>272</v>
      </c>
      <c r="B85" s="80" t="s">
        <v>273</v>
      </c>
      <c r="C85" s="525">
        <f>C84+C83+C79</f>
        <v>10725</v>
      </c>
      <c r="D85" s="526">
        <f>D84+D83+D79</f>
        <v>9899</v>
      </c>
      <c r="E85" s="165"/>
      <c r="F85" s="86"/>
      <c r="G85" s="548"/>
      <c r="H85" s="549"/>
    </row>
    <row r="86" spans="1:13">
      <c r="A86" s="74"/>
      <c r="B86" s="80"/>
      <c r="C86" s="523"/>
      <c r="D86" s="524"/>
      <c r="E86" s="168"/>
      <c r="F86" s="86"/>
      <c r="G86" s="548"/>
      <c r="H86" s="549"/>
      <c r="M86" s="81"/>
    </row>
    <row r="87" spans="1:13">
      <c r="A87" s="83" t="s">
        <v>274</v>
      </c>
      <c r="B87" s="76"/>
      <c r="C87" s="523"/>
      <c r="D87" s="524"/>
      <c r="E87" s="165"/>
      <c r="F87" s="86"/>
      <c r="G87" s="548"/>
      <c r="H87" s="549"/>
    </row>
    <row r="88" spans="1:13">
      <c r="A88" s="74" t="s">
        <v>275</v>
      </c>
      <c r="B88" s="76" t="s">
        <v>276</v>
      </c>
      <c r="C88" s="158"/>
      <c r="D88" s="157"/>
      <c r="E88" s="168"/>
      <c r="F88" s="86"/>
      <c r="G88" s="548"/>
      <c r="H88" s="549"/>
      <c r="M88" s="81"/>
    </row>
    <row r="89" spans="1:13">
      <c r="A89" s="74" t="s">
        <v>277</v>
      </c>
      <c r="B89" s="76" t="s">
        <v>278</v>
      </c>
      <c r="C89" s="158">
        <v>1251</v>
      </c>
      <c r="D89" s="157">
        <v>1239</v>
      </c>
      <c r="E89" s="165"/>
      <c r="F89" s="86"/>
      <c r="G89" s="548"/>
      <c r="H89" s="549"/>
    </row>
    <row r="90" spans="1:13">
      <c r="A90" s="74" t="s">
        <v>279</v>
      </c>
      <c r="B90" s="76" t="s">
        <v>280</v>
      </c>
      <c r="C90" s="158"/>
      <c r="D90" s="157"/>
      <c r="E90" s="165"/>
      <c r="F90" s="86"/>
      <c r="G90" s="548"/>
      <c r="H90" s="549"/>
      <c r="M90" s="81"/>
    </row>
    <row r="91" spans="1:13">
      <c r="A91" s="74" t="s">
        <v>281</v>
      </c>
      <c r="B91" s="76" t="s">
        <v>282</v>
      </c>
      <c r="C91" s="158"/>
      <c r="D91" s="157"/>
      <c r="E91" s="165"/>
      <c r="F91" s="86"/>
      <c r="G91" s="548"/>
      <c r="H91" s="549"/>
    </row>
    <row r="92" spans="1:13">
      <c r="A92" s="423" t="s">
        <v>283</v>
      </c>
      <c r="B92" s="80" t="s">
        <v>284</v>
      </c>
      <c r="C92" s="525">
        <f>SUM(C88:C91)</f>
        <v>1251</v>
      </c>
      <c r="D92" s="526">
        <f>SUM(D88:D91)</f>
        <v>1239</v>
      </c>
      <c r="E92" s="165"/>
      <c r="F92" s="86"/>
      <c r="G92" s="548"/>
      <c r="H92" s="549"/>
      <c r="M92" s="81"/>
    </row>
    <row r="93" spans="1:13">
      <c r="A93" s="414" t="s">
        <v>285</v>
      </c>
      <c r="B93" s="80" t="s">
        <v>286</v>
      </c>
      <c r="C93" s="419"/>
      <c r="D93" s="420"/>
      <c r="E93" s="165"/>
      <c r="F93" s="86"/>
      <c r="G93" s="548"/>
      <c r="H93" s="549"/>
    </row>
    <row r="94" spans="1:13" ht="16.5" thickBot="1">
      <c r="A94" s="416" t="s">
        <v>287</v>
      </c>
      <c r="B94" s="169" t="s">
        <v>288</v>
      </c>
      <c r="C94" s="529">
        <f>C65+C76+C85+C92+C93</f>
        <v>84082</v>
      </c>
      <c r="D94" s="530">
        <f>D65+D76+D85+D92+D93</f>
        <v>59875</v>
      </c>
      <c r="E94" s="187"/>
      <c r="F94" s="188"/>
      <c r="G94" s="550"/>
      <c r="H94" s="551"/>
      <c r="M94" s="81"/>
    </row>
    <row r="95" spans="1:13" ht="32.25" thickBot="1">
      <c r="A95" s="428" t="s">
        <v>289</v>
      </c>
      <c r="B95" s="429" t="s">
        <v>290</v>
      </c>
      <c r="C95" s="531">
        <f>C94+C56</f>
        <v>251458</v>
      </c>
      <c r="D95" s="532">
        <f>D94+D56</f>
        <v>251554</v>
      </c>
      <c r="E95" s="189" t="s">
        <v>291</v>
      </c>
      <c r="F95" s="430" t="s">
        <v>292</v>
      </c>
      <c r="G95" s="531">
        <f>G37+G40+G56+G79</f>
        <v>251458</v>
      </c>
      <c r="H95" s="532">
        <f>H37+H40+H56+H79</f>
        <v>251554</v>
      </c>
    </row>
    <row r="96" spans="1:13">
      <c r="A96" s="142"/>
      <c r="B96" s="503"/>
      <c r="C96" s="142"/>
      <c r="D96" s="142"/>
      <c r="E96" s="504"/>
      <c r="M96" s="81"/>
    </row>
    <row r="97" spans="1:13">
      <c r="A97" s="506"/>
      <c r="B97" s="503"/>
      <c r="C97" s="142"/>
      <c r="D97" s="142"/>
      <c r="E97" s="504"/>
      <c r="M97" s="81"/>
    </row>
    <row r="98" spans="1:13">
      <c r="A98" s="607" t="s">
        <v>8</v>
      </c>
      <c r="B98" s="632">
        <f>pdeReportingDate</f>
        <v>45120</v>
      </c>
      <c r="C98" s="632"/>
      <c r="D98" s="632"/>
      <c r="E98" s="632"/>
      <c r="F98" s="632"/>
      <c r="G98" s="632"/>
      <c r="H98" s="632"/>
      <c r="M98" s="81"/>
    </row>
    <row r="99" spans="1:13">
      <c r="A99" s="607"/>
      <c r="B99" s="614"/>
      <c r="C99" s="614"/>
      <c r="D99" s="614"/>
      <c r="E99" s="614"/>
      <c r="F99" s="614"/>
      <c r="G99" s="614"/>
      <c r="H99" s="614"/>
      <c r="M99" s="81"/>
    </row>
    <row r="100" spans="1:13">
      <c r="A100" s="608" t="s">
        <v>293</v>
      </c>
      <c r="B100" s="633" t="str">
        <f>authorName</f>
        <v>Ирина Р. Маркова-Гюрова</v>
      </c>
      <c r="C100" s="633"/>
      <c r="D100" s="633"/>
      <c r="E100" s="633"/>
      <c r="F100" s="633"/>
      <c r="G100" s="633"/>
      <c r="H100" s="633"/>
    </row>
    <row r="101" spans="1:13">
      <c r="A101" s="608"/>
      <c r="B101" s="68"/>
      <c r="C101" s="68"/>
      <c r="D101" s="68"/>
      <c r="E101" s="68"/>
      <c r="F101" s="68"/>
      <c r="G101" s="68"/>
      <c r="H101" s="68"/>
    </row>
    <row r="102" spans="1:13">
      <c r="A102" s="608" t="s">
        <v>13</v>
      </c>
      <c r="B102" s="634"/>
      <c r="C102" s="634"/>
      <c r="D102" s="634"/>
      <c r="E102" s="634"/>
      <c r="F102" s="634"/>
      <c r="G102" s="634"/>
      <c r="H102" s="634"/>
    </row>
    <row r="103" spans="1:13" ht="21.75" customHeight="1">
      <c r="A103" s="613"/>
      <c r="B103" s="631" t="s">
        <v>294</v>
      </c>
      <c r="C103" s="631"/>
      <c r="D103" s="631"/>
      <c r="E103" s="631"/>
      <c r="M103" s="81"/>
    </row>
    <row r="104" spans="1:13" ht="21.75" customHeight="1">
      <c r="A104" s="613"/>
      <c r="B104" s="631" t="s">
        <v>294</v>
      </c>
      <c r="C104" s="631"/>
      <c r="D104" s="631"/>
      <c r="E104" s="631"/>
    </row>
    <row r="105" spans="1:13" ht="21.75" customHeight="1">
      <c r="A105" s="613"/>
      <c r="B105" s="631" t="s">
        <v>294</v>
      </c>
      <c r="C105" s="631"/>
      <c r="D105" s="631"/>
      <c r="E105" s="631"/>
      <c r="M105" s="81"/>
    </row>
    <row r="106" spans="1:13" ht="21.75" customHeight="1">
      <c r="A106" s="613"/>
      <c r="B106" s="631" t="s">
        <v>294</v>
      </c>
      <c r="C106" s="631"/>
      <c r="D106" s="631"/>
      <c r="E106" s="631"/>
    </row>
    <row r="107" spans="1:13" ht="21.75" customHeight="1">
      <c r="A107" s="613"/>
      <c r="B107" s="631"/>
      <c r="C107" s="631"/>
      <c r="D107" s="631"/>
      <c r="E107" s="631"/>
      <c r="M107" s="81"/>
    </row>
    <row r="108" spans="1:13" ht="21.75" customHeight="1">
      <c r="A108" s="613"/>
      <c r="B108" s="631"/>
      <c r="C108" s="631"/>
      <c r="D108" s="631"/>
      <c r="E108" s="631"/>
    </row>
    <row r="109" spans="1:13" ht="21.75" customHeight="1">
      <c r="A109" s="613"/>
      <c r="B109" s="631"/>
      <c r="C109" s="631"/>
      <c r="D109" s="631"/>
      <c r="E109" s="631"/>
      <c r="M109" s="81"/>
    </row>
    <row r="117" spans="5:13">
      <c r="E117" s="504"/>
    </row>
    <row r="119" spans="5:13">
      <c r="E119" s="504"/>
      <c r="M119" s="81"/>
    </row>
    <row r="121" spans="5:13">
      <c r="E121" s="504"/>
      <c r="M121" s="81"/>
    </row>
    <row r="123" spans="5:13">
      <c r="E123" s="504"/>
    </row>
    <row r="125" spans="5:13">
      <c r="E125" s="504"/>
      <c r="M125" s="81"/>
    </row>
    <row r="127" spans="5:13">
      <c r="E127" s="504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4"/>
      <c r="M135" s="81"/>
    </row>
    <row r="137" spans="5:13">
      <c r="E137" s="504"/>
      <c r="M137" s="81"/>
    </row>
    <row r="139" spans="5:13">
      <c r="E139" s="504"/>
      <c r="M139" s="81"/>
    </row>
    <row r="141" spans="5:13">
      <c r="E141" s="504"/>
      <c r="M141" s="81"/>
    </row>
    <row r="143" spans="5:13">
      <c r="E143" s="504"/>
    </row>
    <row r="145" spans="5:13">
      <c r="E145" s="504"/>
    </row>
    <row r="147" spans="5:13">
      <c r="E147" s="504"/>
    </row>
    <row r="149" spans="5:13">
      <c r="E149" s="504"/>
      <c r="M149" s="81"/>
    </row>
    <row r="151" spans="5:13">
      <c r="M151" s="81"/>
    </row>
    <row r="153" spans="5:13">
      <c r="M153" s="81"/>
    </row>
    <row r="159" spans="5:13">
      <c r="E159" s="504"/>
    </row>
    <row r="161" spans="1:18" s="505" customFormat="1">
      <c r="A161" s="40"/>
      <c r="B161" s="40"/>
      <c r="C161" s="40"/>
      <c r="D161" s="40"/>
      <c r="E161" s="50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05" customFormat="1">
      <c r="A163" s="40"/>
      <c r="B163" s="40"/>
      <c r="C163" s="40"/>
      <c r="D163" s="40"/>
      <c r="E163" s="50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05" customFormat="1">
      <c r="A165" s="40"/>
      <c r="B165" s="40"/>
      <c r="C165" s="40"/>
      <c r="D165" s="40"/>
      <c r="E165" s="50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05" customFormat="1">
      <c r="A167" s="40"/>
      <c r="B167" s="40"/>
      <c r="C167" s="40"/>
      <c r="D167" s="40"/>
      <c r="E167" s="50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05" customFormat="1">
      <c r="A175" s="40"/>
      <c r="B175" s="40"/>
      <c r="C175" s="40"/>
      <c r="D175" s="40"/>
      <c r="E175" s="50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05" customFormat="1">
      <c r="A177" s="40"/>
      <c r="B177" s="40"/>
      <c r="C177" s="40"/>
      <c r="D177" s="40"/>
      <c r="E177" s="50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05" customFormat="1">
      <c r="A179" s="40"/>
      <c r="B179" s="40"/>
      <c r="C179" s="40"/>
      <c r="D179" s="40"/>
      <c r="E179" s="50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05" customFormat="1">
      <c r="A181" s="40"/>
      <c r="B181" s="40"/>
      <c r="C181" s="40"/>
      <c r="D181" s="40"/>
      <c r="E181" s="50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05" customFormat="1">
      <c r="A185" s="40"/>
      <c r="B185" s="40"/>
      <c r="C185" s="40"/>
      <c r="D185" s="40"/>
      <c r="E185" s="50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3" zoomScale="80" zoomScaleNormal="70" zoomScaleSheetLayoutView="80" workbookViewId="0">
      <selection activeCell="C20" sqref="C20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295</v>
      </c>
      <c r="B1" s="25"/>
      <c r="C1" s="25"/>
      <c r="D1" s="25"/>
      <c r="E1" s="54"/>
      <c r="F1" s="26"/>
      <c r="G1" s="13"/>
      <c r="H1" s="13"/>
    </row>
    <row r="2" spans="1:8">
      <c r="A2" s="55" t="str">
        <f>CONCATENATE("(",LOWER(reportConsolidation),")")</f>
        <v>(на индивидуална основа)</v>
      </c>
      <c r="B2" s="15"/>
      <c r="C2" s="15"/>
      <c r="D2" s="15"/>
      <c r="E2" s="54"/>
      <c r="F2" s="26"/>
      <c r="G2" s="13"/>
      <c r="H2" s="13"/>
    </row>
    <row r="3" spans="1:8">
      <c r="A3" s="25"/>
      <c r="B3" s="18"/>
      <c r="C3" s="18"/>
      <c r="D3" s="18"/>
      <c r="E3" s="54"/>
      <c r="F3" s="56"/>
      <c r="G3" s="13"/>
      <c r="H3" s="13"/>
    </row>
    <row r="4" spans="1:8">
      <c r="A4" s="63" t="str">
        <f>CONCATENATE("на ",UPPER(pdeName))</f>
        <v>на ХОЛДИНГ ВАРНА АД</v>
      </c>
      <c r="B4" s="18"/>
      <c r="C4" s="18"/>
      <c r="D4" s="18"/>
      <c r="E4" s="54"/>
      <c r="F4" s="45"/>
      <c r="G4" s="148"/>
      <c r="H4" s="58"/>
    </row>
    <row r="5" spans="1:8">
      <c r="A5" s="63" t="str">
        <f>CONCATENATE("ЕИК по БУЛСТАТ: ", pdeBulstat)</f>
        <v>ЕИК по БУЛСТАТ: 103249584</v>
      </c>
      <c r="B5" s="497"/>
      <c r="C5" s="497"/>
      <c r="D5" s="497"/>
      <c r="E5" s="13"/>
      <c r="F5" s="66"/>
      <c r="G5" s="68"/>
      <c r="H5" s="13"/>
    </row>
    <row r="6" spans="1:8">
      <c r="A6" s="63" t="str">
        <f>CONCATENATE("към ",TEXT(endDate,"dd.mm.yyyy")," г.")</f>
        <v>към 30.06.2023 г.</v>
      </c>
      <c r="B6" s="15"/>
      <c r="C6" s="15"/>
      <c r="D6" s="15"/>
      <c r="E6" s="13"/>
      <c r="F6" s="66"/>
      <c r="G6" s="615"/>
      <c r="H6" s="13"/>
    </row>
    <row r="7" spans="1:8" ht="16.5" thickBot="1">
      <c r="A7" s="27"/>
      <c r="B7" s="13"/>
      <c r="G7" s="13"/>
      <c r="H7" s="30" t="s">
        <v>26</v>
      </c>
    </row>
    <row r="8" spans="1:8" ht="31.5">
      <c r="A8" s="190" t="s">
        <v>296</v>
      </c>
      <c r="B8" s="191" t="s">
        <v>28</v>
      </c>
      <c r="C8" s="191" t="s">
        <v>29</v>
      </c>
      <c r="D8" s="192" t="s">
        <v>33</v>
      </c>
      <c r="E8" s="190" t="s">
        <v>297</v>
      </c>
      <c r="F8" s="191" t="s">
        <v>28</v>
      </c>
      <c r="G8" s="191" t="s">
        <v>29</v>
      </c>
      <c r="H8" s="192" t="s">
        <v>33</v>
      </c>
    </row>
    <row r="9" spans="1:8" ht="16.5" thickBot="1">
      <c r="A9" s="206" t="s">
        <v>34</v>
      </c>
      <c r="B9" s="207" t="s">
        <v>35</v>
      </c>
      <c r="C9" s="207">
        <v>1</v>
      </c>
      <c r="D9" s="208">
        <v>2</v>
      </c>
      <c r="E9" s="206" t="s">
        <v>34</v>
      </c>
      <c r="F9" s="207" t="s">
        <v>35</v>
      </c>
      <c r="G9" s="207">
        <v>1</v>
      </c>
      <c r="H9" s="208">
        <v>2</v>
      </c>
    </row>
    <row r="10" spans="1:8">
      <c r="A10" s="209" t="s">
        <v>298</v>
      </c>
      <c r="B10" s="210"/>
      <c r="C10" s="211"/>
      <c r="D10" s="212"/>
      <c r="E10" s="209" t="s">
        <v>299</v>
      </c>
      <c r="F10" s="221"/>
      <c r="G10" s="556"/>
      <c r="H10" s="557"/>
    </row>
    <row r="11" spans="1:8">
      <c r="A11" s="194" t="s">
        <v>300</v>
      </c>
      <c r="B11" s="150"/>
      <c r="C11" s="151"/>
      <c r="D11" s="202"/>
      <c r="E11" s="194" t="s">
        <v>301</v>
      </c>
      <c r="F11" s="152"/>
      <c r="G11" s="151"/>
      <c r="H11" s="202"/>
    </row>
    <row r="12" spans="1:8">
      <c r="A12" s="155" t="s">
        <v>302</v>
      </c>
      <c r="B12" s="153" t="s">
        <v>303</v>
      </c>
      <c r="C12" s="273">
        <v>10</v>
      </c>
      <c r="D12" s="274">
        <v>13</v>
      </c>
      <c r="E12" s="155" t="s">
        <v>304</v>
      </c>
      <c r="F12" s="200" t="s">
        <v>305</v>
      </c>
      <c r="G12" s="273"/>
      <c r="H12" s="274"/>
    </row>
    <row r="13" spans="1:8">
      <c r="A13" s="155" t="s">
        <v>306</v>
      </c>
      <c r="B13" s="153" t="s">
        <v>307</v>
      </c>
      <c r="C13" s="273">
        <v>191</v>
      </c>
      <c r="D13" s="274">
        <v>157</v>
      </c>
      <c r="E13" s="155" t="s">
        <v>308</v>
      </c>
      <c r="F13" s="200" t="s">
        <v>309</v>
      </c>
      <c r="G13" s="273"/>
      <c r="H13" s="274">
        <v>21</v>
      </c>
    </row>
    <row r="14" spans="1:8">
      <c r="A14" s="155" t="s">
        <v>310</v>
      </c>
      <c r="B14" s="153" t="s">
        <v>311</v>
      </c>
      <c r="C14" s="273">
        <v>257</v>
      </c>
      <c r="D14" s="274">
        <v>258</v>
      </c>
      <c r="E14" s="155" t="s">
        <v>312</v>
      </c>
      <c r="F14" s="200" t="s">
        <v>313</v>
      </c>
      <c r="G14" s="273">
        <v>666</v>
      </c>
      <c r="H14" s="274">
        <v>457</v>
      </c>
    </row>
    <row r="15" spans="1:8">
      <c r="A15" s="155" t="s">
        <v>314</v>
      </c>
      <c r="B15" s="153" t="s">
        <v>315</v>
      </c>
      <c r="C15" s="273">
        <v>134</v>
      </c>
      <c r="D15" s="274">
        <v>143</v>
      </c>
      <c r="E15" s="155" t="s">
        <v>98</v>
      </c>
      <c r="F15" s="200" t="s">
        <v>316</v>
      </c>
      <c r="G15" s="273">
        <v>10</v>
      </c>
      <c r="H15" s="274">
        <f>3+26</f>
        <v>29</v>
      </c>
    </row>
    <row r="16" spans="1:8">
      <c r="A16" s="155" t="s">
        <v>317</v>
      </c>
      <c r="B16" s="153" t="s">
        <v>318</v>
      </c>
      <c r="C16" s="273">
        <v>15</v>
      </c>
      <c r="D16" s="274">
        <v>18</v>
      </c>
      <c r="E16" s="196" t="s">
        <v>71</v>
      </c>
      <c r="F16" s="222" t="s">
        <v>319</v>
      </c>
      <c r="G16" s="552">
        <f>SUM(G12:G15)</f>
        <v>676</v>
      </c>
      <c r="H16" s="553">
        <f>SUM(H12:H15)</f>
        <v>507</v>
      </c>
    </row>
    <row r="17" spans="1:8" ht="31.5">
      <c r="A17" s="155" t="s">
        <v>320</v>
      </c>
      <c r="B17" s="153" t="s">
        <v>321</v>
      </c>
      <c r="C17" s="273"/>
      <c r="D17" s="274">
        <v>20</v>
      </c>
      <c r="E17" s="155"/>
      <c r="F17" s="197"/>
      <c r="G17" s="151"/>
      <c r="H17" s="202"/>
    </row>
    <row r="18" spans="1:8" ht="31.5">
      <c r="A18" s="155" t="s">
        <v>322</v>
      </c>
      <c r="B18" s="153" t="s">
        <v>323</v>
      </c>
      <c r="C18" s="273"/>
      <c r="D18" s="274"/>
      <c r="E18" s="194" t="s">
        <v>324</v>
      </c>
      <c r="F18" s="198" t="s">
        <v>325</v>
      </c>
      <c r="G18" s="561"/>
      <c r="H18" s="562"/>
    </row>
    <row r="19" spans="1:8">
      <c r="A19" s="155" t="s">
        <v>326</v>
      </c>
      <c r="B19" s="153" t="s">
        <v>327</v>
      </c>
      <c r="C19" s="273">
        <f>+C20+54</f>
        <v>2220</v>
      </c>
      <c r="D19" s="274">
        <f>+D20+51</f>
        <v>1738</v>
      </c>
      <c r="E19" s="155" t="s">
        <v>328</v>
      </c>
      <c r="F19" s="197" t="s">
        <v>329</v>
      </c>
      <c r="G19" s="273"/>
      <c r="H19" s="274"/>
    </row>
    <row r="20" spans="1:8">
      <c r="A20" s="195" t="s">
        <v>330</v>
      </c>
      <c r="B20" s="153" t="s">
        <v>331</v>
      </c>
      <c r="C20" s="273">
        <v>2166</v>
      </c>
      <c r="D20" s="274">
        <f>2729-1042</f>
        <v>1687</v>
      </c>
      <c r="E20" s="194"/>
      <c r="F20" s="152"/>
      <c r="G20" s="151"/>
      <c r="H20" s="202"/>
    </row>
    <row r="21" spans="1:8">
      <c r="A21" s="195" t="s">
        <v>332</v>
      </c>
      <c r="B21" s="153" t="s">
        <v>333</v>
      </c>
      <c r="C21" s="273"/>
      <c r="D21" s="274"/>
      <c r="E21" s="194" t="s">
        <v>334</v>
      </c>
      <c r="F21" s="152"/>
      <c r="G21" s="151"/>
      <c r="H21" s="202"/>
    </row>
    <row r="22" spans="1:8">
      <c r="A22" s="196" t="s">
        <v>71</v>
      </c>
      <c r="B22" s="154" t="s">
        <v>335</v>
      </c>
      <c r="C22" s="552">
        <f>SUM(C12:C18)+C19</f>
        <v>2827</v>
      </c>
      <c r="D22" s="553">
        <f>SUM(D12:D18)+D19</f>
        <v>2347</v>
      </c>
      <c r="E22" s="155" t="s">
        <v>336</v>
      </c>
      <c r="F22" s="197" t="s">
        <v>337</v>
      </c>
      <c r="G22" s="273">
        <v>1165</v>
      </c>
      <c r="H22" s="274">
        <v>1159</v>
      </c>
    </row>
    <row r="23" spans="1:8">
      <c r="A23" s="194"/>
      <c r="B23" s="153"/>
      <c r="C23" s="151"/>
      <c r="D23" s="202"/>
      <c r="E23" s="195" t="s">
        <v>338</v>
      </c>
      <c r="F23" s="197" t="s">
        <v>339</v>
      </c>
      <c r="G23" s="273">
        <v>333</v>
      </c>
      <c r="H23" s="274">
        <v>1285</v>
      </c>
    </row>
    <row r="24" spans="1:8" ht="31.5">
      <c r="A24" s="194" t="s">
        <v>340</v>
      </c>
      <c r="B24" s="197"/>
      <c r="C24" s="151"/>
      <c r="D24" s="202"/>
      <c r="E24" s="155" t="s">
        <v>341</v>
      </c>
      <c r="F24" s="197" t="s">
        <v>342</v>
      </c>
      <c r="G24" s="273">
        <f>212+1454</f>
        <v>1666</v>
      </c>
      <c r="H24" s="274">
        <v>427</v>
      </c>
    </row>
    <row r="25" spans="1:8" ht="31.5">
      <c r="A25" s="155" t="s">
        <v>343</v>
      </c>
      <c r="B25" s="197" t="s">
        <v>344</v>
      </c>
      <c r="C25" s="273">
        <v>671</v>
      </c>
      <c r="D25" s="274">
        <v>631</v>
      </c>
      <c r="E25" s="155" t="s">
        <v>345</v>
      </c>
      <c r="F25" s="197" t="s">
        <v>346</v>
      </c>
      <c r="G25" s="273"/>
      <c r="H25" s="274"/>
    </row>
    <row r="26" spans="1:8" ht="31.5">
      <c r="A26" s="155" t="s">
        <v>347</v>
      </c>
      <c r="B26" s="197" t="s">
        <v>348</v>
      </c>
      <c r="C26" s="273">
        <f>6+36+27</f>
        <v>69</v>
      </c>
      <c r="D26" s="274">
        <f>234+30</f>
        <v>264</v>
      </c>
      <c r="E26" s="155" t="s">
        <v>349</v>
      </c>
      <c r="F26" s="197" t="s">
        <v>350</v>
      </c>
      <c r="G26" s="273"/>
      <c r="H26" s="274"/>
    </row>
    <row r="27" spans="1:8" ht="31.5">
      <c r="A27" s="155" t="s">
        <v>351</v>
      </c>
      <c r="B27" s="197" t="s">
        <v>352</v>
      </c>
      <c r="C27" s="273"/>
      <c r="D27" s="274"/>
      <c r="E27" s="196" t="s">
        <v>123</v>
      </c>
      <c r="F27" s="198" t="s">
        <v>353</v>
      </c>
      <c r="G27" s="552">
        <f>SUM(G22:G26)</f>
        <v>3164</v>
      </c>
      <c r="H27" s="553">
        <f>SUM(H22:H26)</f>
        <v>2871</v>
      </c>
    </row>
    <row r="28" spans="1:8">
      <c r="A28" s="155" t="s">
        <v>98</v>
      </c>
      <c r="B28" s="197" t="s">
        <v>354</v>
      </c>
      <c r="C28" s="273"/>
      <c r="D28" s="274">
        <v>5</v>
      </c>
      <c r="E28" s="195"/>
      <c r="F28" s="152"/>
      <c r="G28" s="151"/>
      <c r="H28" s="202"/>
    </row>
    <row r="29" spans="1:8">
      <c r="A29" s="196" t="s">
        <v>96</v>
      </c>
      <c r="B29" s="198" t="s">
        <v>355</v>
      </c>
      <c r="C29" s="552">
        <f>SUM(C25:C28)</f>
        <v>740</v>
      </c>
      <c r="D29" s="553">
        <f>SUM(D25:D28)</f>
        <v>900</v>
      </c>
      <c r="E29" s="155"/>
      <c r="F29" s="152"/>
      <c r="G29" s="151"/>
      <c r="H29" s="202"/>
    </row>
    <row r="30" spans="1:8" ht="16.5" thickBot="1">
      <c r="A30" s="213"/>
      <c r="B30" s="214"/>
      <c r="C30" s="225"/>
      <c r="D30" s="226"/>
      <c r="E30" s="215"/>
      <c r="F30" s="223"/>
      <c r="G30" s="217"/>
      <c r="H30" s="218"/>
    </row>
    <row r="31" spans="1:8" ht="31.5">
      <c r="A31" s="209" t="s">
        <v>356</v>
      </c>
      <c r="B31" s="191" t="s">
        <v>357</v>
      </c>
      <c r="C31" s="211">
        <f>C29+C22</f>
        <v>3567</v>
      </c>
      <c r="D31" s="212">
        <f>D29+D22</f>
        <v>3247</v>
      </c>
      <c r="E31" s="209" t="s">
        <v>358</v>
      </c>
      <c r="F31" s="224" t="s">
        <v>359</v>
      </c>
      <c r="G31" s="211">
        <f>G16+G18+G27</f>
        <v>3840</v>
      </c>
      <c r="H31" s="212">
        <f>H16+H18+H27</f>
        <v>3378</v>
      </c>
    </row>
    <row r="32" spans="1:8">
      <c r="A32" s="193"/>
      <c r="B32" s="149"/>
      <c r="C32" s="201"/>
      <c r="D32" s="203"/>
      <c r="E32" s="193"/>
      <c r="F32" s="197"/>
      <c r="G32" s="151"/>
      <c r="H32" s="202"/>
    </row>
    <row r="33" spans="1:8">
      <c r="A33" s="193" t="s">
        <v>360</v>
      </c>
      <c r="B33" s="149" t="s">
        <v>361</v>
      </c>
      <c r="C33" s="201">
        <f>IF((G31-C31)&gt;0,G31-C31,0)</f>
        <v>273</v>
      </c>
      <c r="D33" s="203">
        <f>IF((H31-D31)&gt;0,H31-D31,0)</f>
        <v>131</v>
      </c>
      <c r="E33" s="193" t="s">
        <v>362</v>
      </c>
      <c r="F33" s="198" t="s">
        <v>363</v>
      </c>
      <c r="G33" s="552">
        <f>IF((C31-G31)&gt;0,C31-G31,0)</f>
        <v>0</v>
      </c>
      <c r="H33" s="553">
        <f>IF((D31-H31)&gt;0,D31-H31,0)</f>
        <v>0</v>
      </c>
    </row>
    <row r="34" spans="1:8" ht="31.5">
      <c r="A34" s="199" t="s">
        <v>364</v>
      </c>
      <c r="B34" s="198" t="s">
        <v>365</v>
      </c>
      <c r="C34" s="273"/>
      <c r="D34" s="274"/>
      <c r="E34" s="194" t="s">
        <v>366</v>
      </c>
      <c r="F34" s="197" t="s">
        <v>367</v>
      </c>
      <c r="G34" s="273"/>
      <c r="H34" s="274"/>
    </row>
    <row r="35" spans="1:8">
      <c r="A35" s="194" t="s">
        <v>368</v>
      </c>
      <c r="B35" s="198" t="s">
        <v>369</v>
      </c>
      <c r="C35" s="273"/>
      <c r="D35" s="274"/>
      <c r="E35" s="194" t="s">
        <v>370</v>
      </c>
      <c r="F35" s="197" t="s">
        <v>371</v>
      </c>
      <c r="G35" s="273"/>
      <c r="H35" s="274"/>
    </row>
    <row r="36" spans="1:8" ht="16.5" thickBot="1">
      <c r="A36" s="216" t="s">
        <v>372</v>
      </c>
      <c r="B36" s="214" t="s">
        <v>373</v>
      </c>
      <c r="C36" s="558">
        <f>C31-C34+C35</f>
        <v>3567</v>
      </c>
      <c r="D36" s="559">
        <f>D31-D34+D35</f>
        <v>3247</v>
      </c>
      <c r="E36" s="220" t="s">
        <v>374</v>
      </c>
      <c r="F36" s="214" t="s">
        <v>375</v>
      </c>
      <c r="G36" s="225">
        <f>G35-G34+G31</f>
        <v>3840</v>
      </c>
      <c r="H36" s="226">
        <f>H35-H34+H31</f>
        <v>3378</v>
      </c>
    </row>
    <row r="37" spans="1:8">
      <c r="A37" s="219" t="s">
        <v>376</v>
      </c>
      <c r="B37" s="191" t="s">
        <v>377</v>
      </c>
      <c r="C37" s="211">
        <f>IF((G36-C36)&gt;0,G36-C36,0)</f>
        <v>273</v>
      </c>
      <c r="D37" s="212">
        <f>IF((H36-D36)&gt;0,H36-D36,0)</f>
        <v>131</v>
      </c>
      <c r="E37" s="219" t="s">
        <v>378</v>
      </c>
      <c r="F37" s="224" t="s">
        <v>379</v>
      </c>
      <c r="G37" s="211">
        <f>IF((C36-G36)&gt;0,C36-G36,0)</f>
        <v>0</v>
      </c>
      <c r="H37" s="212">
        <f>IF((D36-H36)&gt;0,D36-H36,0)</f>
        <v>0</v>
      </c>
    </row>
    <row r="38" spans="1:8">
      <c r="A38" s="194" t="s">
        <v>380</v>
      </c>
      <c r="B38" s="198" t="s">
        <v>381</v>
      </c>
      <c r="C38" s="552">
        <f>C39+C40+C41</f>
        <v>-233</v>
      </c>
      <c r="D38" s="553">
        <f>D39+D40+D41</f>
        <v>-144</v>
      </c>
      <c r="E38" s="204"/>
      <c r="F38" s="152"/>
      <c r="G38" s="151"/>
      <c r="H38" s="202"/>
    </row>
    <row r="39" spans="1:8" ht="31.5">
      <c r="A39" s="155" t="s">
        <v>382</v>
      </c>
      <c r="B39" s="197" t="s">
        <v>383</v>
      </c>
      <c r="C39" s="273"/>
      <c r="D39" s="274"/>
      <c r="E39" s="204"/>
      <c r="F39" s="152"/>
      <c r="G39" s="151"/>
      <c r="H39" s="202"/>
    </row>
    <row r="40" spans="1:8" ht="31.5">
      <c r="A40" s="155" t="s">
        <v>384</v>
      </c>
      <c r="B40" s="200" t="s">
        <v>385</v>
      </c>
      <c r="C40" s="273">
        <v>-233</v>
      </c>
      <c r="D40" s="274">
        <f>-(994-850)</f>
        <v>-144</v>
      </c>
      <c r="E40" s="204"/>
      <c r="F40" s="197"/>
      <c r="G40" s="151"/>
      <c r="H40" s="202"/>
    </row>
    <row r="41" spans="1:8">
      <c r="A41" s="155" t="s">
        <v>386</v>
      </c>
      <c r="B41" s="200" t="s">
        <v>387</v>
      </c>
      <c r="C41" s="273"/>
      <c r="D41" s="274"/>
      <c r="E41" s="204"/>
      <c r="F41" s="197"/>
      <c r="G41" s="151"/>
      <c r="H41" s="202"/>
    </row>
    <row r="42" spans="1:8">
      <c r="A42" s="193" t="s">
        <v>388</v>
      </c>
      <c r="B42" s="156" t="s">
        <v>389</v>
      </c>
      <c r="C42" s="201">
        <f>+IF((G36-C36-C38)&gt;0,G36-C36-C38,0)</f>
        <v>506</v>
      </c>
      <c r="D42" s="203">
        <f>+IF((H36-D36-D38)&gt;0,H36-D36-D38,0)</f>
        <v>275</v>
      </c>
      <c r="E42" s="205" t="s">
        <v>390</v>
      </c>
      <c r="F42" s="156" t="s">
        <v>391</v>
      </c>
      <c r="G42" s="201">
        <f>IF(G37&gt;0,IF(C38+G37&lt;0,0,C38+G37),IF(C37-C38&lt;0,C38-C37,0))</f>
        <v>0</v>
      </c>
      <c r="H42" s="203">
        <f>IF(H37&gt;0,IF(D38+H37&lt;0,0,D38+H37),IF(D37-D38&lt;0,D38-D37,0))</f>
        <v>0</v>
      </c>
    </row>
    <row r="43" spans="1:8">
      <c r="A43" s="193" t="s">
        <v>392</v>
      </c>
      <c r="B43" s="149" t="s">
        <v>393</v>
      </c>
      <c r="C43" s="273"/>
      <c r="D43" s="274"/>
      <c r="E43" s="193" t="s">
        <v>392</v>
      </c>
      <c r="F43" s="156" t="s">
        <v>394</v>
      </c>
      <c r="G43" s="513"/>
      <c r="H43" s="560"/>
    </row>
    <row r="44" spans="1:8" ht="16.5" thickBot="1">
      <c r="A44" s="220" t="s">
        <v>395</v>
      </c>
      <c r="B44" s="207" t="s">
        <v>396</v>
      </c>
      <c r="C44" s="225">
        <f>IF(G42=0,IF(C42-C43&gt;0,C42-C43+G43,0),IF(G42-G43&lt;0,G43-G42+C42,0))</f>
        <v>506</v>
      </c>
      <c r="D44" s="226">
        <f>IF(H42=0,IF(D42-D43&gt;0,D42-D43+H43,0),IF(H42-H43&lt;0,H43-H42+D42,0))</f>
        <v>275</v>
      </c>
      <c r="E44" s="220" t="s">
        <v>397</v>
      </c>
      <c r="F44" s="227" t="s">
        <v>398</v>
      </c>
      <c r="G44" s="225">
        <f>IF(C42=0,IF(G42-G43&gt;0,G42-G43+C43,0),IF(C42-C43&lt;0,C43-C42+G43,0))</f>
        <v>0</v>
      </c>
      <c r="H44" s="226">
        <f>IF(D42=0,IF(H42-H43&gt;0,H42-H43+D43,0),IF(D42-D43&lt;0,D43-D42+H43,0))</f>
        <v>0</v>
      </c>
    </row>
    <row r="45" spans="1:8" ht="16.5" thickBot="1">
      <c r="A45" s="228" t="s">
        <v>399</v>
      </c>
      <c r="B45" s="229" t="s">
        <v>400</v>
      </c>
      <c r="C45" s="554">
        <f>C36+C38+C42</f>
        <v>3840</v>
      </c>
      <c r="D45" s="555">
        <f>D36+D38+D42</f>
        <v>3378</v>
      </c>
      <c r="E45" s="228" t="s">
        <v>401</v>
      </c>
      <c r="F45" s="230" t="s">
        <v>402</v>
      </c>
      <c r="G45" s="554">
        <f>G42+G36</f>
        <v>3840</v>
      </c>
      <c r="H45" s="555">
        <f>H42+H36</f>
        <v>3378</v>
      </c>
    </row>
    <row r="46" spans="1:8">
      <c r="B46" s="498"/>
      <c r="C46" s="499"/>
      <c r="D46" s="499"/>
      <c r="E46" s="500"/>
      <c r="G46" s="499"/>
      <c r="H46" s="499"/>
    </row>
    <row r="47" spans="1:8">
      <c r="A47" s="635" t="s">
        <v>403</v>
      </c>
      <c r="B47" s="635"/>
      <c r="C47" s="635"/>
      <c r="D47" s="635"/>
      <c r="E47" s="635"/>
      <c r="G47" s="499"/>
      <c r="H47" s="499"/>
    </row>
    <row r="48" spans="1:8">
      <c r="B48" s="498"/>
      <c r="C48" s="499"/>
      <c r="D48" s="499"/>
      <c r="E48" s="500"/>
      <c r="G48" s="499"/>
      <c r="H48" s="499"/>
    </row>
    <row r="49" spans="1:13">
      <c r="C49" s="499"/>
      <c r="D49" s="499"/>
      <c r="G49" s="499"/>
      <c r="H49" s="499"/>
    </row>
    <row r="50" spans="1:13" s="37" customFormat="1">
      <c r="A50" s="607" t="s">
        <v>8</v>
      </c>
      <c r="B50" s="632">
        <f>pdeReportingDate</f>
        <v>45120</v>
      </c>
      <c r="C50" s="632"/>
      <c r="D50" s="632"/>
      <c r="E50" s="632"/>
      <c r="F50" s="632"/>
      <c r="G50" s="632"/>
      <c r="H50" s="632"/>
      <c r="M50" s="81"/>
    </row>
    <row r="51" spans="1:13" s="37" customFormat="1">
      <c r="A51" s="607"/>
      <c r="B51" s="614"/>
      <c r="C51" s="614"/>
      <c r="D51" s="614"/>
      <c r="E51" s="614"/>
      <c r="F51" s="614"/>
      <c r="G51" s="614"/>
      <c r="H51" s="614"/>
      <c r="M51" s="81"/>
    </row>
    <row r="52" spans="1:13" s="37" customFormat="1">
      <c r="A52" s="608" t="s">
        <v>293</v>
      </c>
      <c r="B52" s="633" t="str">
        <f>authorName</f>
        <v>Ирина Р. Маркова-Гюрова</v>
      </c>
      <c r="C52" s="633"/>
      <c r="D52" s="633"/>
      <c r="E52" s="633"/>
      <c r="F52" s="633"/>
      <c r="G52" s="633"/>
      <c r="H52" s="633"/>
    </row>
    <row r="53" spans="1:13" s="37" customFormat="1">
      <c r="A53" s="608"/>
      <c r="B53" s="68"/>
      <c r="C53" s="68"/>
      <c r="D53" s="68"/>
      <c r="E53" s="68"/>
      <c r="F53" s="68"/>
      <c r="G53" s="68"/>
      <c r="H53" s="68"/>
    </row>
    <row r="54" spans="1:13" s="37" customFormat="1">
      <c r="A54" s="608" t="s">
        <v>13</v>
      </c>
      <c r="B54" s="634"/>
      <c r="C54" s="634"/>
      <c r="D54" s="634"/>
      <c r="E54" s="634"/>
      <c r="F54" s="634"/>
      <c r="G54" s="634"/>
      <c r="H54" s="634"/>
    </row>
    <row r="55" spans="1:13" ht="15.75" customHeight="1">
      <c r="A55" s="613"/>
      <c r="B55" s="631" t="s">
        <v>294</v>
      </c>
      <c r="C55" s="631"/>
      <c r="D55" s="631"/>
      <c r="E55" s="631"/>
      <c r="F55" s="505"/>
      <c r="G55" s="40"/>
      <c r="H55" s="37"/>
    </row>
    <row r="56" spans="1:13" ht="15.75" customHeight="1">
      <c r="A56" s="613"/>
      <c r="B56" s="631" t="s">
        <v>294</v>
      </c>
      <c r="C56" s="631"/>
      <c r="D56" s="631"/>
      <c r="E56" s="631"/>
      <c r="F56" s="505"/>
      <c r="G56" s="40"/>
      <c r="H56" s="37"/>
    </row>
    <row r="57" spans="1:13" ht="15.75" customHeight="1">
      <c r="A57" s="613"/>
      <c r="B57" s="631" t="s">
        <v>294</v>
      </c>
      <c r="C57" s="631"/>
      <c r="D57" s="631"/>
      <c r="E57" s="631"/>
      <c r="F57" s="505"/>
      <c r="G57" s="40"/>
      <c r="H57" s="37"/>
    </row>
    <row r="58" spans="1:13" ht="15.75" customHeight="1">
      <c r="A58" s="613"/>
      <c r="B58" s="631" t="s">
        <v>294</v>
      </c>
      <c r="C58" s="631"/>
      <c r="D58" s="631"/>
      <c r="E58" s="631"/>
      <c r="F58" s="505"/>
      <c r="G58" s="40"/>
      <c r="H58" s="37"/>
    </row>
    <row r="59" spans="1:13">
      <c r="A59" s="613"/>
      <c r="B59" s="631"/>
      <c r="C59" s="631"/>
      <c r="D59" s="631"/>
      <c r="E59" s="631"/>
      <c r="F59" s="505"/>
      <c r="G59" s="40"/>
      <c r="H59" s="37"/>
    </row>
    <row r="60" spans="1:13">
      <c r="A60" s="613"/>
      <c r="B60" s="631"/>
      <c r="C60" s="631"/>
      <c r="D60" s="631"/>
      <c r="E60" s="631"/>
      <c r="F60" s="505"/>
      <c r="G60" s="40"/>
      <c r="H60" s="37"/>
    </row>
    <row r="61" spans="1:13">
      <c r="A61" s="613"/>
      <c r="B61" s="631"/>
      <c r="C61" s="631"/>
      <c r="D61" s="631"/>
      <c r="E61" s="631"/>
      <c r="F61" s="505"/>
      <c r="G61" s="40"/>
      <c r="H61" s="37"/>
    </row>
    <row r="62" spans="1:13">
      <c r="C62" s="499"/>
      <c r="D62" s="499"/>
      <c r="G62" s="499"/>
      <c r="H62" s="499"/>
    </row>
    <row r="63" spans="1:13">
      <c r="C63" s="499"/>
      <c r="D63" s="499"/>
      <c r="G63" s="499"/>
      <c r="H63" s="499"/>
    </row>
    <row r="64" spans="1:13">
      <c r="C64" s="499"/>
      <c r="D64" s="499"/>
      <c r="G64" s="499"/>
      <c r="H64" s="499"/>
    </row>
    <row r="65" spans="3:8">
      <c r="C65" s="499"/>
      <c r="D65" s="499"/>
      <c r="G65" s="499"/>
      <c r="H65" s="499"/>
    </row>
    <row r="66" spans="3:8">
      <c r="C66" s="499"/>
      <c r="D66" s="499"/>
      <c r="G66" s="499"/>
      <c r="H66" s="499"/>
    </row>
    <row r="67" spans="3:8">
      <c r="C67" s="499"/>
      <c r="D67" s="499"/>
      <c r="G67" s="499"/>
      <c r="H67" s="499"/>
    </row>
    <row r="68" spans="3:8">
      <c r="C68" s="499"/>
      <c r="D68" s="499"/>
      <c r="G68" s="499"/>
      <c r="H68" s="499"/>
    </row>
    <row r="69" spans="3:8">
      <c r="C69" s="499"/>
      <c r="D69" s="499"/>
      <c r="G69" s="499"/>
      <c r="H69" s="499"/>
    </row>
    <row r="70" spans="3:8">
      <c r="C70" s="499"/>
      <c r="D70" s="499"/>
      <c r="G70" s="499"/>
      <c r="H70" s="499"/>
    </row>
    <row r="71" spans="3:8">
      <c r="C71" s="499"/>
      <c r="D71" s="499"/>
      <c r="G71" s="499"/>
      <c r="H71" s="499"/>
    </row>
    <row r="72" spans="3:8">
      <c r="C72" s="499"/>
      <c r="D72" s="499"/>
      <c r="G72" s="499"/>
      <c r="H72" s="499"/>
    </row>
    <row r="73" spans="3:8">
      <c r="C73" s="499"/>
      <c r="D73" s="499"/>
      <c r="G73" s="499"/>
      <c r="H73" s="499"/>
    </row>
    <row r="74" spans="3:8">
      <c r="C74" s="499"/>
      <c r="D74" s="499"/>
      <c r="G74" s="499"/>
      <c r="H74" s="499"/>
    </row>
    <row r="75" spans="3:8">
      <c r="C75" s="499"/>
      <c r="D75" s="499"/>
      <c r="G75" s="499"/>
      <c r="H75" s="499"/>
    </row>
    <row r="76" spans="3:8">
      <c r="C76" s="499"/>
      <c r="D76" s="499"/>
      <c r="G76" s="499"/>
      <c r="H76" s="499"/>
    </row>
    <row r="77" spans="3:8">
      <c r="C77" s="499"/>
      <c r="D77" s="499"/>
      <c r="G77" s="499"/>
      <c r="H77" s="499"/>
    </row>
    <row r="78" spans="3:8">
      <c r="C78" s="499"/>
      <c r="D78" s="499"/>
      <c r="G78" s="499"/>
      <c r="H78" s="499"/>
    </row>
    <row r="79" spans="3:8">
      <c r="C79" s="499"/>
      <c r="D79" s="499"/>
      <c r="G79" s="499"/>
      <c r="H79" s="499"/>
    </row>
    <row r="80" spans="3:8">
      <c r="C80" s="499"/>
      <c r="D80" s="499"/>
      <c r="G80" s="499"/>
      <c r="H80" s="499"/>
    </row>
    <row r="81" spans="3:8">
      <c r="C81" s="499"/>
      <c r="D81" s="499"/>
      <c r="G81" s="499"/>
      <c r="H81" s="499"/>
    </row>
    <row r="82" spans="3:8">
      <c r="C82" s="499"/>
      <c r="D82" s="499"/>
      <c r="G82" s="499"/>
      <c r="H82" s="499"/>
    </row>
    <row r="83" spans="3:8">
      <c r="C83" s="499"/>
      <c r="D83" s="499"/>
      <c r="G83" s="499"/>
      <c r="H83" s="499"/>
    </row>
    <row r="84" spans="3:8">
      <c r="C84" s="499"/>
      <c r="D84" s="499"/>
      <c r="G84" s="499"/>
      <c r="H84" s="499"/>
    </row>
    <row r="85" spans="3:8">
      <c r="C85" s="499"/>
      <c r="D85" s="499"/>
      <c r="G85" s="499"/>
      <c r="H85" s="499"/>
    </row>
    <row r="86" spans="3:8">
      <c r="C86" s="499"/>
      <c r="D86" s="499"/>
      <c r="G86" s="499"/>
      <c r="H86" s="499"/>
    </row>
    <row r="87" spans="3:8">
      <c r="C87" s="499"/>
      <c r="D87" s="499"/>
      <c r="G87" s="499"/>
      <c r="H87" s="499"/>
    </row>
    <row r="88" spans="3:8">
      <c r="C88" s="499"/>
      <c r="D88" s="499"/>
      <c r="G88" s="499"/>
      <c r="H88" s="499"/>
    </row>
    <row r="89" spans="3:8">
      <c r="C89" s="499"/>
      <c r="D89" s="499"/>
      <c r="G89" s="499"/>
      <c r="H89" s="499"/>
    </row>
    <row r="90" spans="3:8">
      <c r="C90" s="499"/>
      <c r="D90" s="499"/>
      <c r="G90" s="499"/>
      <c r="H90" s="499"/>
    </row>
    <row r="91" spans="3:8">
      <c r="C91" s="499"/>
      <c r="D91" s="499"/>
      <c r="G91" s="499"/>
      <c r="H91" s="499"/>
    </row>
    <row r="92" spans="3:8">
      <c r="C92" s="499"/>
      <c r="D92" s="499"/>
      <c r="G92" s="499"/>
      <c r="H92" s="499"/>
    </row>
    <row r="93" spans="3:8">
      <c r="C93" s="499"/>
      <c r="D93" s="499"/>
      <c r="G93" s="499"/>
      <c r="H93" s="499"/>
    </row>
    <row r="94" spans="3:8">
      <c r="C94" s="499"/>
      <c r="D94" s="499"/>
      <c r="G94" s="499"/>
      <c r="H94" s="499"/>
    </row>
    <row r="95" spans="3:8">
      <c r="C95" s="499"/>
      <c r="D95" s="499"/>
      <c r="G95" s="499"/>
      <c r="H95" s="499"/>
    </row>
    <row r="96" spans="3:8">
      <c r="C96" s="499"/>
      <c r="D96" s="499"/>
      <c r="G96" s="499"/>
      <c r="H96" s="499"/>
    </row>
    <row r="97" spans="3:8">
      <c r="C97" s="499"/>
      <c r="D97" s="499"/>
      <c r="G97" s="499"/>
      <c r="H97" s="499"/>
    </row>
    <row r="98" spans="3:8">
      <c r="C98" s="499"/>
      <c r="D98" s="499"/>
      <c r="G98" s="499"/>
      <c r="H98" s="499"/>
    </row>
    <row r="99" spans="3:8">
      <c r="C99" s="499"/>
      <c r="D99" s="499"/>
      <c r="G99" s="499"/>
      <c r="H99" s="499"/>
    </row>
    <row r="100" spans="3:8">
      <c r="C100" s="499"/>
      <c r="D100" s="499"/>
      <c r="G100" s="499"/>
      <c r="H100" s="499"/>
    </row>
    <row r="101" spans="3:8">
      <c r="C101" s="499"/>
      <c r="D101" s="499"/>
      <c r="G101" s="499"/>
      <c r="H101" s="499"/>
    </row>
    <row r="102" spans="3:8">
      <c r="C102" s="499"/>
      <c r="D102" s="499"/>
      <c r="G102" s="499"/>
      <c r="H102" s="499"/>
    </row>
    <row r="103" spans="3:8">
      <c r="C103" s="499"/>
      <c r="D103" s="499"/>
      <c r="G103" s="499"/>
      <c r="H103" s="499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C46" sqref="C46"/>
    </sheetView>
  </sheetViews>
  <sheetFormatPr defaultColWidth="9.28515625" defaultRowHeight="15.75"/>
  <cols>
    <col min="1" max="1" width="69.85546875" style="140" customWidth="1"/>
    <col min="2" max="2" width="11.85546875" style="140" bestFit="1" customWidth="1"/>
    <col min="3" max="4" width="22.7109375" style="140" customWidth="1"/>
    <col min="5" max="5" width="10.140625" style="140" customWidth="1"/>
    <col min="6" max="6" width="12" style="140" customWidth="1"/>
    <col min="7" max="7" width="12.140625" style="140" bestFit="1" customWidth="1"/>
    <col min="8" max="16384" width="9.28515625" style="140"/>
  </cols>
  <sheetData>
    <row r="1" spans="1:13">
      <c r="A1" s="15" t="s">
        <v>404</v>
      </c>
      <c r="B1" s="31"/>
      <c r="C1" s="26"/>
      <c r="D1" s="57"/>
      <c r="E1" s="26"/>
      <c r="F1" s="26"/>
      <c r="G1" s="57"/>
      <c r="H1" s="139"/>
    </row>
    <row r="2" spans="1:13">
      <c r="A2" s="55" t="str">
        <f>CONCATENATE("(",LOWER(reportConsolidation),")")</f>
        <v>(на индивидуална основа)</v>
      </c>
      <c r="B2" s="31"/>
      <c r="C2" s="26"/>
      <c r="D2" s="57"/>
      <c r="E2" s="26"/>
      <c r="F2" s="26"/>
      <c r="G2" s="37"/>
      <c r="H2" s="139"/>
    </row>
    <row r="3" spans="1:13">
      <c r="A3" s="141"/>
      <c r="B3" s="31"/>
      <c r="C3" s="26"/>
      <c r="D3" s="26"/>
      <c r="E3" s="26"/>
      <c r="F3" s="13"/>
      <c r="G3" s="13"/>
      <c r="H3" s="13"/>
    </row>
    <row r="4" spans="1:13">
      <c r="A4" s="63" t="str">
        <f>CONCATENATE("на ",UPPER(pdeName))</f>
        <v>на ХОЛДИНГ ВАРНА АД</v>
      </c>
      <c r="B4" s="434"/>
      <c r="C4" s="45"/>
      <c r="D4" s="65"/>
      <c r="E4" s="13"/>
    </row>
    <row r="5" spans="1:13">
      <c r="A5" s="63" t="str">
        <f>CONCATENATE("ЕИК по БУЛСТАТ: ", pdeBulstat)</f>
        <v>ЕИК по БУЛСТАТ: 103249584</v>
      </c>
      <c r="B5" s="435"/>
      <c r="C5" s="66"/>
      <c r="D5" s="68"/>
      <c r="E5" s="139"/>
    </row>
    <row r="6" spans="1:13">
      <c r="A6" s="63" t="str">
        <f>CONCATENATE("към ",TEXT(endDate,"dd.mm.yyyy")," г.")</f>
        <v>към 30.06.2023 г.</v>
      </c>
      <c r="B6" s="434"/>
      <c r="C6" s="66"/>
      <c r="D6" s="615"/>
      <c r="E6" s="139"/>
    </row>
    <row r="7" spans="1:13" ht="16.5" thickBot="1">
      <c r="A7" s="142"/>
      <c r="B7" s="13"/>
      <c r="C7" s="142"/>
      <c r="D7" s="30" t="s">
        <v>26</v>
      </c>
      <c r="E7" s="143"/>
      <c r="F7" s="139"/>
      <c r="G7" s="139"/>
    </row>
    <row r="8" spans="1:13" ht="33.75" customHeight="1">
      <c r="A8" s="231" t="s">
        <v>405</v>
      </c>
      <c r="B8" s="232" t="s">
        <v>28</v>
      </c>
      <c r="C8" s="233" t="s">
        <v>29</v>
      </c>
      <c r="D8" s="234" t="s">
        <v>33</v>
      </c>
      <c r="E8" s="144"/>
      <c r="F8" s="144"/>
    </row>
    <row r="9" spans="1:13" ht="16.5" thickBot="1">
      <c r="A9" s="239" t="s">
        <v>34</v>
      </c>
      <c r="B9" s="240" t="s">
        <v>35</v>
      </c>
      <c r="C9" s="241">
        <v>1</v>
      </c>
      <c r="D9" s="242">
        <v>2</v>
      </c>
      <c r="E9" s="144"/>
      <c r="F9" s="144"/>
    </row>
    <row r="10" spans="1:13">
      <c r="A10" s="245" t="s">
        <v>406</v>
      </c>
      <c r="B10" s="246"/>
      <c r="C10" s="247"/>
      <c r="D10" s="248"/>
    </row>
    <row r="11" spans="1:13">
      <c r="A11" s="235" t="s">
        <v>407</v>
      </c>
      <c r="B11" s="145" t="s">
        <v>408</v>
      </c>
      <c r="C11" s="158">
        <v>994</v>
      </c>
      <c r="D11" s="157">
        <v>477</v>
      </c>
    </row>
    <row r="12" spans="1:13">
      <c r="A12" s="235" t="s">
        <v>409</v>
      </c>
      <c r="B12" s="145" t="s">
        <v>410</v>
      </c>
      <c r="C12" s="158">
        <v>-422</v>
      </c>
      <c r="D12" s="157">
        <v>-383</v>
      </c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13" ht="31.5">
      <c r="A13" s="235" t="s">
        <v>411</v>
      </c>
      <c r="B13" s="145" t="s">
        <v>412</v>
      </c>
      <c r="C13" s="158"/>
      <c r="D13" s="157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3">
      <c r="A14" s="235" t="s">
        <v>413</v>
      </c>
      <c r="B14" s="145" t="s">
        <v>414</v>
      </c>
      <c r="C14" s="158">
        <v>-145</v>
      </c>
      <c r="D14" s="157">
        <v>-150</v>
      </c>
      <c r="E14" s="146"/>
      <c r="F14" s="146"/>
      <c r="G14" s="146"/>
      <c r="H14" s="146"/>
      <c r="I14" s="146"/>
      <c r="J14" s="146"/>
      <c r="K14" s="146"/>
      <c r="L14" s="146"/>
      <c r="M14" s="146"/>
    </row>
    <row r="15" spans="1:13" ht="14.25" customHeight="1">
      <c r="A15" s="235" t="s">
        <v>415</v>
      </c>
      <c r="B15" s="145" t="s">
        <v>416</v>
      </c>
      <c r="C15" s="158">
        <v>-209</v>
      </c>
      <c r="D15" s="157">
        <v>-87</v>
      </c>
      <c r="E15" s="146"/>
      <c r="F15" s="146"/>
      <c r="G15" s="146"/>
      <c r="H15" s="146"/>
      <c r="I15" s="146"/>
      <c r="J15" s="146"/>
      <c r="K15" s="146"/>
      <c r="L15" s="146"/>
      <c r="M15" s="146"/>
    </row>
    <row r="16" spans="1:13">
      <c r="A16" s="235" t="s">
        <v>417</v>
      </c>
      <c r="B16" s="145" t="s">
        <v>418</v>
      </c>
      <c r="C16" s="158"/>
      <c r="D16" s="157">
        <v>-130</v>
      </c>
      <c r="E16" s="146"/>
      <c r="F16" s="146"/>
      <c r="G16" s="146"/>
      <c r="H16" s="146"/>
      <c r="I16" s="146"/>
      <c r="J16" s="146"/>
      <c r="K16" s="146"/>
      <c r="L16" s="146"/>
      <c r="M16" s="146"/>
    </row>
    <row r="17" spans="1:13">
      <c r="A17" s="235" t="s">
        <v>419</v>
      </c>
      <c r="B17" s="145" t="s">
        <v>420</v>
      </c>
      <c r="C17" s="158"/>
      <c r="D17" s="157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3" ht="31.5">
      <c r="A18" s="235" t="s">
        <v>421</v>
      </c>
      <c r="B18" s="145" t="s">
        <v>422</v>
      </c>
      <c r="C18" s="158"/>
      <c r="D18" s="157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>
      <c r="A19" s="235" t="s">
        <v>423</v>
      </c>
      <c r="B19" s="145" t="s">
        <v>424</v>
      </c>
      <c r="C19" s="158"/>
      <c r="D19" s="157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>
      <c r="A20" s="235" t="s">
        <v>425</v>
      </c>
      <c r="B20" s="145" t="s">
        <v>426</v>
      </c>
      <c r="C20" s="158">
        <v>-4</v>
      </c>
      <c r="D20" s="157">
        <v>-12</v>
      </c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3" ht="16.5" thickBot="1">
      <c r="A21" s="249" t="s">
        <v>427</v>
      </c>
      <c r="B21" s="250" t="s">
        <v>428</v>
      </c>
      <c r="C21" s="576">
        <f>SUM(C11:C20)</f>
        <v>214</v>
      </c>
      <c r="D21" s="577">
        <f>SUM(D11:D20)</f>
        <v>-285</v>
      </c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>
      <c r="A22" s="245" t="s">
        <v>429</v>
      </c>
      <c r="B22" s="251"/>
      <c r="C22" s="247"/>
      <c r="D22" s="248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>
      <c r="A23" s="235" t="s">
        <v>430</v>
      </c>
      <c r="B23" s="145" t="s">
        <v>431</v>
      </c>
      <c r="C23" s="158">
        <v>-2</v>
      </c>
      <c r="D23" s="157">
        <v>-57</v>
      </c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>
      <c r="A24" s="235" t="s">
        <v>432</v>
      </c>
      <c r="B24" s="145" t="s">
        <v>433</v>
      </c>
      <c r="C24" s="158"/>
      <c r="D24" s="157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>
      <c r="A25" s="235" t="s">
        <v>434</v>
      </c>
      <c r="B25" s="145" t="s">
        <v>435</v>
      </c>
      <c r="C25" s="158">
        <v>-14484</v>
      </c>
      <c r="D25" s="157">
        <v>-15293</v>
      </c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 ht="13.5" customHeight="1">
      <c r="A26" s="235" t="s">
        <v>436</v>
      </c>
      <c r="B26" s="145" t="s">
        <v>437</v>
      </c>
      <c r="C26" s="158">
        <v>16240</v>
      </c>
      <c r="D26" s="157">
        <v>6701</v>
      </c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>
      <c r="A27" s="235" t="s">
        <v>438</v>
      </c>
      <c r="B27" s="145" t="s">
        <v>439</v>
      </c>
      <c r="C27" s="158">
        <v>44</v>
      </c>
      <c r="D27" s="157">
        <v>2752</v>
      </c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>
      <c r="A28" s="235" t="s">
        <v>440</v>
      </c>
      <c r="B28" s="145" t="s">
        <v>441</v>
      </c>
      <c r="C28" s="158">
        <v>-3653</v>
      </c>
      <c r="D28" s="157">
        <f>-255-5</f>
        <v>-260</v>
      </c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>
      <c r="A29" s="235" t="s">
        <v>442</v>
      </c>
      <c r="B29" s="145" t="s">
        <v>443</v>
      </c>
      <c r="C29" s="158">
        <v>2458</v>
      </c>
      <c r="D29" s="157">
        <v>9156</v>
      </c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>
      <c r="A30" s="235" t="s">
        <v>444</v>
      </c>
      <c r="B30" s="145" t="s">
        <v>445</v>
      </c>
      <c r="C30" s="158">
        <v>32</v>
      </c>
      <c r="D30" s="157">
        <v>205</v>
      </c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>
      <c r="A31" s="235" t="s">
        <v>423</v>
      </c>
      <c r="B31" s="145" t="s">
        <v>446</v>
      </c>
      <c r="C31" s="158"/>
      <c r="D31" s="157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>
      <c r="A32" s="235" t="s">
        <v>447</v>
      </c>
      <c r="B32" s="145" t="s">
        <v>448</v>
      </c>
      <c r="C32" s="158">
        <v>222</v>
      </c>
      <c r="D32" s="157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6.5" thickBot="1">
      <c r="A33" s="249" t="s">
        <v>449</v>
      </c>
      <c r="B33" s="250" t="s">
        <v>450</v>
      </c>
      <c r="C33" s="576">
        <f>SUM(C23:C32)</f>
        <v>857</v>
      </c>
      <c r="D33" s="577">
        <f>SUM(D23:D32)</f>
        <v>3204</v>
      </c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>
      <c r="A34" s="243" t="s">
        <v>451</v>
      </c>
      <c r="B34" s="244"/>
      <c r="C34" s="574"/>
      <c r="D34" s="575"/>
    </row>
    <row r="35" spans="1:13">
      <c r="A35" s="235" t="s">
        <v>452</v>
      </c>
      <c r="B35" s="145" t="s">
        <v>453</v>
      </c>
      <c r="C35" s="158"/>
      <c r="D35" s="157"/>
    </row>
    <row r="36" spans="1:13">
      <c r="A36" s="235" t="s">
        <v>454</v>
      </c>
      <c r="B36" s="145" t="s">
        <v>455</v>
      </c>
      <c r="C36" s="158"/>
      <c r="D36" s="157"/>
    </row>
    <row r="37" spans="1:13">
      <c r="A37" s="235" t="s">
        <v>456</v>
      </c>
      <c r="B37" s="145" t="s">
        <v>457</v>
      </c>
      <c r="C37" s="158">
        <v>24816</v>
      </c>
      <c r="D37" s="157">
        <v>18421</v>
      </c>
    </row>
    <row r="38" spans="1:13">
      <c r="A38" s="235" t="s">
        <v>458</v>
      </c>
      <c r="B38" s="145" t="s">
        <v>459</v>
      </c>
      <c r="C38" s="158">
        <v>-25341</v>
      </c>
      <c r="D38" s="157">
        <v>-19929</v>
      </c>
    </row>
    <row r="39" spans="1:13">
      <c r="A39" s="235" t="s">
        <v>460</v>
      </c>
      <c r="B39" s="145" t="s">
        <v>461</v>
      </c>
      <c r="C39" s="158"/>
      <c r="D39" s="157"/>
    </row>
    <row r="40" spans="1:13" ht="31.5">
      <c r="A40" s="235" t="s">
        <v>462</v>
      </c>
      <c r="B40" s="145" t="s">
        <v>463</v>
      </c>
      <c r="C40" s="158">
        <v>-522</v>
      </c>
      <c r="D40" s="157">
        <v>-352</v>
      </c>
    </row>
    <row r="41" spans="1:13">
      <c r="A41" s="235" t="s">
        <v>464</v>
      </c>
      <c r="B41" s="145" t="s">
        <v>465</v>
      </c>
      <c r="C41" s="158"/>
      <c r="D41" s="157"/>
    </row>
    <row r="42" spans="1:13">
      <c r="A42" s="235" t="s">
        <v>466</v>
      </c>
      <c r="B42" s="145" t="s">
        <v>467</v>
      </c>
      <c r="C42" s="158">
        <v>-12</v>
      </c>
      <c r="D42" s="157">
        <v>-3</v>
      </c>
      <c r="G42" s="146"/>
      <c r="H42" s="146"/>
    </row>
    <row r="43" spans="1:13" ht="16.5" thickBot="1">
      <c r="A43" s="252" t="s">
        <v>468</v>
      </c>
      <c r="B43" s="253" t="s">
        <v>469</v>
      </c>
      <c r="C43" s="578">
        <f>SUM(C35:C42)</f>
        <v>-1059</v>
      </c>
      <c r="D43" s="579">
        <f>SUM(D35:D42)</f>
        <v>-1863</v>
      </c>
      <c r="G43" s="146"/>
      <c r="H43" s="146"/>
    </row>
    <row r="44" spans="1:13" ht="16.5" thickBot="1">
      <c r="A44" s="256" t="s">
        <v>470</v>
      </c>
      <c r="B44" s="257" t="s">
        <v>471</v>
      </c>
      <c r="C44" s="263">
        <f>C43+C33+C21</f>
        <v>12</v>
      </c>
      <c r="D44" s="264">
        <f>D43+D33+D21</f>
        <v>1056</v>
      </c>
      <c r="G44" s="146"/>
      <c r="H44" s="146"/>
    </row>
    <row r="45" spans="1:13" ht="16.5" thickBot="1">
      <c r="A45" s="258" t="s">
        <v>472</v>
      </c>
      <c r="B45" s="259" t="s">
        <v>473</v>
      </c>
      <c r="C45" s="265">
        <v>1239</v>
      </c>
      <c r="D45" s="266">
        <v>2389</v>
      </c>
      <c r="G45" s="146"/>
      <c r="H45" s="146"/>
    </row>
    <row r="46" spans="1:13" ht="16.5" thickBot="1">
      <c r="A46" s="261" t="s">
        <v>474</v>
      </c>
      <c r="B46" s="262" t="s">
        <v>475</v>
      </c>
      <c r="C46" s="267">
        <f>C45+C44</f>
        <v>1251</v>
      </c>
      <c r="D46" s="268">
        <f>D45+D44</f>
        <v>3445</v>
      </c>
      <c r="G46" s="146"/>
      <c r="H46" s="146"/>
    </row>
    <row r="47" spans="1:13">
      <c r="A47" s="260" t="s">
        <v>476</v>
      </c>
      <c r="B47" s="269" t="s">
        <v>477</v>
      </c>
      <c r="C47" s="254"/>
      <c r="D47" s="255"/>
      <c r="G47" s="146"/>
      <c r="H47" s="146"/>
    </row>
    <row r="48" spans="1:13" ht="16.5" thickBot="1">
      <c r="A48" s="236" t="s">
        <v>478</v>
      </c>
      <c r="B48" s="270" t="s">
        <v>479</v>
      </c>
      <c r="C48" s="237"/>
      <c r="D48" s="238"/>
      <c r="G48" s="146"/>
      <c r="H48" s="146"/>
    </row>
    <row r="49" spans="1:13">
      <c r="B49" s="147"/>
      <c r="C49" s="146"/>
      <c r="D49" s="146"/>
      <c r="G49" s="146"/>
      <c r="H49" s="146"/>
    </row>
    <row r="50" spans="1:13">
      <c r="A50" s="606" t="s">
        <v>480</v>
      </c>
      <c r="G50" s="146"/>
      <c r="H50" s="146"/>
    </row>
    <row r="51" spans="1:13">
      <c r="A51" s="636" t="s">
        <v>481</v>
      </c>
      <c r="B51" s="636"/>
      <c r="C51" s="636"/>
      <c r="D51" s="636"/>
      <c r="G51" s="146"/>
      <c r="H51" s="146"/>
    </row>
    <row r="52" spans="1:13">
      <c r="A52" s="616"/>
      <c r="B52" s="616"/>
      <c r="C52" s="616"/>
      <c r="D52" s="616"/>
      <c r="G52" s="146"/>
      <c r="H52" s="146"/>
    </row>
    <row r="53" spans="1:13">
      <c r="A53" s="616"/>
      <c r="B53" s="616"/>
      <c r="C53" s="616"/>
      <c r="D53" s="616"/>
      <c r="G53" s="146"/>
      <c r="H53" s="146"/>
    </row>
    <row r="54" spans="1:13" s="37" customFormat="1">
      <c r="A54" s="607" t="s">
        <v>8</v>
      </c>
      <c r="B54" s="632">
        <f>pdeReportingDate</f>
        <v>45120</v>
      </c>
      <c r="C54" s="632"/>
      <c r="D54" s="632"/>
      <c r="E54" s="632"/>
      <c r="F54" s="609"/>
      <c r="G54" s="609"/>
      <c r="H54" s="609"/>
      <c r="M54" s="81"/>
    </row>
    <row r="55" spans="1:13" s="37" customFormat="1">
      <c r="A55" s="607"/>
      <c r="B55" s="632"/>
      <c r="C55" s="632"/>
      <c r="D55" s="632"/>
      <c r="E55" s="632"/>
      <c r="F55" s="614"/>
      <c r="G55" s="614"/>
      <c r="H55" s="614"/>
      <c r="M55" s="81"/>
    </row>
    <row r="56" spans="1:13" s="37" customFormat="1">
      <c r="A56" s="608" t="s">
        <v>293</v>
      </c>
      <c r="B56" s="633" t="str">
        <f>authorName</f>
        <v>Ирина Р. Маркова-Гюрова</v>
      </c>
      <c r="C56" s="633"/>
      <c r="D56" s="633"/>
      <c r="E56" s="633"/>
      <c r="F56" s="68"/>
      <c r="G56" s="68"/>
      <c r="H56" s="68"/>
    </row>
    <row r="57" spans="1:13" s="37" customFormat="1">
      <c r="A57" s="608"/>
      <c r="B57" s="633"/>
      <c r="C57" s="633"/>
      <c r="D57" s="633"/>
      <c r="E57" s="633"/>
      <c r="F57" s="68"/>
      <c r="G57" s="68"/>
      <c r="H57" s="68"/>
    </row>
    <row r="58" spans="1:13" s="37" customFormat="1">
      <c r="A58" s="608" t="s">
        <v>13</v>
      </c>
      <c r="B58" s="633"/>
      <c r="C58" s="633"/>
      <c r="D58" s="633"/>
      <c r="E58" s="633"/>
      <c r="F58" s="68"/>
      <c r="G58" s="68"/>
      <c r="H58" s="68"/>
    </row>
    <row r="59" spans="1:13" s="28" customFormat="1">
      <c r="A59" s="613"/>
      <c r="B59" s="631" t="s">
        <v>294</v>
      </c>
      <c r="C59" s="631"/>
      <c r="D59" s="631"/>
      <c r="E59" s="631"/>
      <c r="F59" s="505"/>
      <c r="G59" s="40"/>
      <c r="H59" s="37"/>
    </row>
    <row r="60" spans="1:13">
      <c r="A60" s="613"/>
      <c r="B60" s="631" t="s">
        <v>294</v>
      </c>
      <c r="C60" s="631"/>
      <c r="D60" s="631"/>
      <c r="E60" s="631"/>
      <c r="F60" s="505"/>
      <c r="G60" s="40"/>
      <c r="H60" s="37"/>
    </row>
    <row r="61" spans="1:13">
      <c r="A61" s="613"/>
      <c r="B61" s="631" t="s">
        <v>294</v>
      </c>
      <c r="C61" s="631"/>
      <c r="D61" s="631"/>
      <c r="E61" s="631"/>
      <c r="F61" s="505"/>
      <c r="G61" s="40"/>
      <c r="H61" s="37"/>
    </row>
    <row r="62" spans="1:13">
      <c r="A62" s="613"/>
      <c r="B62" s="631" t="s">
        <v>294</v>
      </c>
      <c r="C62" s="631"/>
      <c r="D62" s="631"/>
      <c r="E62" s="631"/>
      <c r="F62" s="505"/>
      <c r="G62" s="40"/>
      <c r="H62" s="37"/>
    </row>
    <row r="63" spans="1:13">
      <c r="A63" s="613"/>
      <c r="B63" s="631"/>
      <c r="C63" s="631"/>
      <c r="D63" s="631"/>
      <c r="E63" s="631"/>
      <c r="F63" s="505"/>
      <c r="G63" s="40"/>
      <c r="H63" s="37"/>
    </row>
    <row r="64" spans="1:13">
      <c r="A64" s="613"/>
      <c r="B64" s="631"/>
      <c r="C64" s="631"/>
      <c r="D64" s="631"/>
      <c r="E64" s="631"/>
      <c r="F64" s="505"/>
      <c r="G64" s="40"/>
      <c r="H64" s="37"/>
    </row>
    <row r="65" spans="1:8">
      <c r="A65" s="613"/>
      <c r="B65" s="631"/>
      <c r="C65" s="631"/>
      <c r="D65" s="631"/>
      <c r="E65" s="631"/>
      <c r="F65" s="505"/>
      <c r="G65" s="40"/>
      <c r="H65" s="37"/>
    </row>
    <row r="66" spans="1:8">
      <c r="G66" s="146"/>
      <c r="H66" s="146"/>
    </row>
    <row r="67" spans="1:8">
      <c r="G67" s="146"/>
      <c r="H67" s="146"/>
    </row>
    <row r="68" spans="1:8">
      <c r="G68" s="146"/>
      <c r="H68" s="146"/>
    </row>
    <row r="69" spans="1:8">
      <c r="G69" s="146"/>
      <c r="H69" s="146"/>
    </row>
    <row r="70" spans="1:8">
      <c r="G70" s="146"/>
      <c r="H70" s="146"/>
    </row>
    <row r="71" spans="1:8">
      <c r="G71" s="146"/>
      <c r="H71" s="146"/>
    </row>
    <row r="72" spans="1:8">
      <c r="G72" s="146"/>
      <c r="H72" s="146"/>
    </row>
    <row r="73" spans="1:8">
      <c r="G73" s="146"/>
      <c r="H73" s="146"/>
    </row>
    <row r="74" spans="1:8">
      <c r="G74" s="146"/>
      <c r="H74" s="146"/>
    </row>
    <row r="75" spans="1:8">
      <c r="G75" s="146"/>
      <c r="H75" s="146"/>
    </row>
    <row r="76" spans="1:8">
      <c r="G76" s="146"/>
      <c r="H76" s="146"/>
    </row>
    <row r="77" spans="1:8">
      <c r="G77" s="146"/>
      <c r="H77" s="146"/>
    </row>
    <row r="78" spans="1:8">
      <c r="G78" s="146"/>
      <c r="H78" s="146"/>
    </row>
    <row r="79" spans="1:8">
      <c r="G79" s="146"/>
      <c r="H79" s="146"/>
    </row>
    <row r="80" spans="1:8">
      <c r="G80" s="146"/>
      <c r="H80" s="146"/>
    </row>
    <row r="81" spans="7:8">
      <c r="G81" s="146"/>
      <c r="H81" s="146"/>
    </row>
    <row r="82" spans="7:8">
      <c r="G82" s="146"/>
      <c r="H82" s="146"/>
    </row>
    <row r="83" spans="7:8">
      <c r="G83" s="146"/>
      <c r="H83" s="146"/>
    </row>
    <row r="84" spans="7:8">
      <c r="G84" s="146"/>
      <c r="H84" s="146"/>
    </row>
    <row r="85" spans="7:8">
      <c r="G85" s="146"/>
      <c r="H85" s="146"/>
    </row>
    <row r="86" spans="7:8">
      <c r="G86" s="146"/>
      <c r="H86" s="146"/>
    </row>
    <row r="87" spans="7:8">
      <c r="G87" s="146"/>
      <c r="H87" s="146"/>
    </row>
    <row r="88" spans="7:8">
      <c r="G88" s="146"/>
      <c r="H88" s="146"/>
    </row>
    <row r="89" spans="7:8">
      <c r="G89" s="146"/>
      <c r="H89" s="146"/>
    </row>
    <row r="90" spans="7:8">
      <c r="G90" s="146"/>
      <c r="H90" s="146"/>
    </row>
    <row r="91" spans="7:8">
      <c r="G91" s="146"/>
      <c r="H91" s="146"/>
    </row>
    <row r="92" spans="7:8">
      <c r="G92" s="146"/>
      <c r="H92" s="146"/>
    </row>
    <row r="93" spans="7:8">
      <c r="G93" s="146"/>
      <c r="H93" s="146"/>
    </row>
    <row r="94" spans="7:8">
      <c r="G94" s="146"/>
      <c r="H94" s="146"/>
    </row>
    <row r="95" spans="7:8">
      <c r="G95" s="146"/>
      <c r="H95" s="146"/>
    </row>
    <row r="96" spans="7:8">
      <c r="G96" s="146"/>
      <c r="H96" s="146"/>
    </row>
    <row r="97" spans="7:8">
      <c r="G97" s="146"/>
      <c r="H97" s="146"/>
    </row>
    <row r="98" spans="7:8">
      <c r="G98" s="146"/>
      <c r="H98" s="146"/>
    </row>
    <row r="99" spans="7:8">
      <c r="G99" s="146"/>
      <c r="H99" s="146"/>
    </row>
    <row r="100" spans="7:8">
      <c r="G100" s="146"/>
      <c r="H100" s="146"/>
    </row>
    <row r="101" spans="7:8">
      <c r="G101" s="146"/>
      <c r="H101" s="146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80" zoomScaleNormal="100" zoomScaleSheetLayoutView="80" workbookViewId="0">
      <selection activeCell="I13" sqref="I13"/>
    </sheetView>
  </sheetViews>
  <sheetFormatPr defaultColWidth="9.28515625" defaultRowHeight="15.75"/>
  <cols>
    <col min="1" max="1" width="50.7109375" style="495" customWidth="1"/>
    <col min="2" max="2" width="10.7109375" style="496" customWidth="1"/>
    <col min="3" max="3" width="10.7109375" style="137" customWidth="1"/>
    <col min="4" max="4" width="12.7109375" style="137" customWidth="1"/>
    <col min="5" max="8" width="11.7109375" style="137" customWidth="1"/>
    <col min="9" max="10" width="10.7109375" style="137" customWidth="1"/>
    <col min="11" max="11" width="11.140625" style="137" customWidth="1"/>
    <col min="12" max="12" width="14.7109375" style="137" customWidth="1"/>
    <col min="13" max="13" width="16.85546875" style="137" customWidth="1"/>
    <col min="14" max="14" width="11" style="137" customWidth="1"/>
    <col min="15" max="16384" width="9.28515625" style="137"/>
  </cols>
  <sheetData>
    <row r="1" spans="1:14">
      <c r="A1" s="18" t="s">
        <v>482</v>
      </c>
      <c r="B1" s="18"/>
      <c r="C1" s="18"/>
      <c r="D1" s="43"/>
      <c r="E1" s="18"/>
      <c r="F1" s="18"/>
      <c r="G1" s="25"/>
      <c r="H1" s="25"/>
      <c r="I1" s="13"/>
    </row>
    <row r="2" spans="1:14">
      <c r="A2" s="59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0"/>
      <c r="H2" s="60"/>
      <c r="I2" s="132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3" t="str">
        <f>CONCATENATE("на ",UPPER(pdeName))</f>
        <v>на ХОЛДИНГ ВАРНА АД</v>
      </c>
      <c r="B4" s="18"/>
      <c r="C4" s="18"/>
      <c r="D4" s="18"/>
      <c r="E4" s="18"/>
      <c r="F4" s="43"/>
      <c r="G4" s="462"/>
      <c r="H4" s="462"/>
      <c r="I4" s="13"/>
      <c r="K4" s="45"/>
      <c r="L4" s="614"/>
    </row>
    <row r="5" spans="1:14">
      <c r="A5" s="63" t="str">
        <f>CONCATENATE("ЕИК по БУЛСТАТ: ", pdeBulstat)</f>
        <v>ЕИК по БУЛСТАТ: 103249584</v>
      </c>
      <c r="B5" s="463"/>
      <c r="C5" s="464"/>
      <c r="D5" s="464"/>
      <c r="E5" s="464"/>
      <c r="F5" s="464"/>
      <c r="G5" s="464"/>
      <c r="H5" s="464"/>
      <c r="I5" s="38"/>
      <c r="K5" s="66"/>
      <c r="L5" s="68"/>
    </row>
    <row r="6" spans="1:14">
      <c r="A6" s="63" t="str">
        <f>CONCATENATE("към ",TEXT(endDate,"dd.mm.yyyy")," г.")</f>
        <v>към 30.06.2023 г.</v>
      </c>
      <c r="B6" s="25"/>
      <c r="C6" s="15"/>
      <c r="D6" s="15"/>
      <c r="E6" s="15"/>
      <c r="F6" s="25"/>
      <c r="G6" s="462"/>
      <c r="H6" s="462"/>
      <c r="I6" s="134"/>
      <c r="K6" s="66"/>
      <c r="L6" s="615"/>
    </row>
    <row r="7" spans="1:14" ht="16.5" thickBot="1">
      <c r="A7" s="133"/>
      <c r="B7" s="13"/>
      <c r="C7" s="133"/>
      <c r="D7" s="133"/>
      <c r="E7" s="133"/>
      <c r="F7" s="135"/>
      <c r="G7" s="135"/>
      <c r="H7" s="135"/>
      <c r="M7" s="30" t="s">
        <v>483</v>
      </c>
    </row>
    <row r="8" spans="1:14" s="468" customFormat="1" ht="31.5">
      <c r="A8" s="641" t="s">
        <v>484</v>
      </c>
      <c r="B8" s="644" t="s">
        <v>485</v>
      </c>
      <c r="C8" s="637" t="s">
        <v>486</v>
      </c>
      <c r="D8" s="465" t="s">
        <v>487</v>
      </c>
      <c r="E8" s="465"/>
      <c r="F8" s="465"/>
      <c r="G8" s="465"/>
      <c r="H8" s="465"/>
      <c r="I8" s="465" t="s">
        <v>488</v>
      </c>
      <c r="J8" s="465"/>
      <c r="K8" s="637" t="s">
        <v>489</v>
      </c>
      <c r="L8" s="637" t="s">
        <v>490</v>
      </c>
      <c r="M8" s="466"/>
      <c r="N8" s="467"/>
    </row>
    <row r="9" spans="1:14" s="468" customFormat="1" ht="31.5">
      <c r="A9" s="642"/>
      <c r="B9" s="645"/>
      <c r="C9" s="638"/>
      <c r="D9" s="640" t="s">
        <v>491</v>
      </c>
      <c r="E9" s="640" t="s">
        <v>492</v>
      </c>
      <c r="F9" s="469" t="s">
        <v>493</v>
      </c>
      <c r="G9" s="469"/>
      <c r="H9" s="469"/>
      <c r="I9" s="647" t="s">
        <v>494</v>
      </c>
      <c r="J9" s="647" t="s">
        <v>495</v>
      </c>
      <c r="K9" s="638"/>
      <c r="L9" s="638"/>
      <c r="M9" s="470" t="s">
        <v>496</v>
      </c>
      <c r="N9" s="467"/>
    </row>
    <row r="10" spans="1:14" s="468" customFormat="1" ht="31.5">
      <c r="A10" s="643"/>
      <c r="B10" s="646"/>
      <c r="C10" s="639"/>
      <c r="D10" s="640"/>
      <c r="E10" s="640"/>
      <c r="F10" s="617" t="s">
        <v>497</v>
      </c>
      <c r="G10" s="617" t="s">
        <v>498</v>
      </c>
      <c r="H10" s="617" t="s">
        <v>499</v>
      </c>
      <c r="I10" s="639"/>
      <c r="J10" s="639"/>
      <c r="K10" s="639"/>
      <c r="L10" s="639"/>
      <c r="M10" s="471"/>
      <c r="N10" s="467"/>
    </row>
    <row r="11" spans="1:14" s="468" customFormat="1" ht="16.5" thickBot="1">
      <c r="A11" s="472" t="s">
        <v>34</v>
      </c>
      <c r="B11" s="473"/>
      <c r="C11" s="474">
        <v>1</v>
      </c>
      <c r="D11" s="474">
        <v>2</v>
      </c>
      <c r="E11" s="474">
        <v>3</v>
      </c>
      <c r="F11" s="474">
        <v>4</v>
      </c>
      <c r="G11" s="474">
        <v>5</v>
      </c>
      <c r="H11" s="474">
        <v>6</v>
      </c>
      <c r="I11" s="474">
        <v>7</v>
      </c>
      <c r="J11" s="474">
        <v>8</v>
      </c>
      <c r="K11" s="474">
        <v>9</v>
      </c>
      <c r="L11" s="474">
        <v>10</v>
      </c>
      <c r="M11" s="475">
        <v>11</v>
      </c>
    </row>
    <row r="12" spans="1:14" s="468" customFormat="1">
      <c r="A12" s="476" t="s">
        <v>500</v>
      </c>
      <c r="B12" s="477"/>
      <c r="C12" s="271" t="s">
        <v>67</v>
      </c>
      <c r="D12" s="271" t="s">
        <v>67</v>
      </c>
      <c r="E12" s="271" t="s">
        <v>78</v>
      </c>
      <c r="F12" s="271" t="s">
        <v>85</v>
      </c>
      <c r="G12" s="271" t="s">
        <v>89</v>
      </c>
      <c r="H12" s="271" t="s">
        <v>93</v>
      </c>
      <c r="I12" s="271" t="s">
        <v>106</v>
      </c>
      <c r="J12" s="271" t="s">
        <v>109</v>
      </c>
      <c r="K12" s="478" t="s">
        <v>501</v>
      </c>
      <c r="L12" s="477" t="s">
        <v>132</v>
      </c>
      <c r="M12" s="479" t="s">
        <v>140</v>
      </c>
    </row>
    <row r="13" spans="1:14">
      <c r="A13" s="480" t="s">
        <v>502</v>
      </c>
      <c r="B13" s="481" t="s">
        <v>503</v>
      </c>
      <c r="C13" s="512">
        <f>'1-Баланс'!H18</f>
        <v>6486</v>
      </c>
      <c r="D13" s="512">
        <f>'1-Баланс'!H20</f>
        <v>156816</v>
      </c>
      <c r="E13" s="512">
        <f>'1-Баланс'!H21</f>
        <v>479</v>
      </c>
      <c r="F13" s="512">
        <f>'1-Баланс'!H23</f>
        <v>649</v>
      </c>
      <c r="G13" s="512">
        <f>'1-Баланс'!H24</f>
        <v>0</v>
      </c>
      <c r="H13" s="513"/>
      <c r="I13" s="512">
        <f>'1-Баланс'!H29+'1-Баланс'!H32</f>
        <v>36502</v>
      </c>
      <c r="J13" s="512">
        <f>'1-Баланс'!H30+'1-Баланс'!H33</f>
        <v>0</v>
      </c>
      <c r="K13" s="513"/>
      <c r="L13" s="512">
        <f>SUM(C13:K13)</f>
        <v>200932</v>
      </c>
      <c r="M13" s="514">
        <f>'1-Баланс'!H40</f>
        <v>0</v>
      </c>
      <c r="N13" s="136"/>
    </row>
    <row r="14" spans="1:14">
      <c r="A14" s="480" t="s">
        <v>504</v>
      </c>
      <c r="B14" s="483" t="s">
        <v>505</v>
      </c>
      <c r="C14" s="138">
        <f>C15+C16</f>
        <v>0</v>
      </c>
      <c r="D14" s="138">
        <f t="shared" ref="D14:M14" si="0">D15+D16</f>
        <v>0</v>
      </c>
      <c r="E14" s="138">
        <f t="shared" si="0"/>
        <v>0</v>
      </c>
      <c r="F14" s="138">
        <f t="shared" si="0"/>
        <v>0</v>
      </c>
      <c r="G14" s="138">
        <f t="shared" si="0"/>
        <v>0</v>
      </c>
      <c r="H14" s="138">
        <f t="shared" si="0"/>
        <v>0</v>
      </c>
      <c r="I14" s="138">
        <f t="shared" si="0"/>
        <v>0</v>
      </c>
      <c r="J14" s="138">
        <f t="shared" si="0"/>
        <v>0</v>
      </c>
      <c r="K14" s="138">
        <f t="shared" si="0"/>
        <v>0</v>
      </c>
      <c r="L14" s="138">
        <f t="shared" ref="L14:L34" si="1">SUM(C14:K14)</f>
        <v>0</v>
      </c>
      <c r="M14" s="272">
        <f t="shared" si="0"/>
        <v>0</v>
      </c>
    </row>
    <row r="15" spans="1:14">
      <c r="A15" s="482" t="s">
        <v>506</v>
      </c>
      <c r="B15" s="483" t="s">
        <v>507</v>
      </c>
      <c r="C15" s="273"/>
      <c r="D15" s="273"/>
      <c r="E15" s="273"/>
      <c r="F15" s="273"/>
      <c r="G15" s="273"/>
      <c r="H15" s="273"/>
      <c r="I15" s="273"/>
      <c r="J15" s="273"/>
      <c r="K15" s="273"/>
      <c r="L15" s="512">
        <f t="shared" si="1"/>
        <v>0</v>
      </c>
      <c r="M15" s="274"/>
    </row>
    <row r="16" spans="1:14">
      <c r="A16" s="482" t="s">
        <v>508</v>
      </c>
      <c r="B16" s="483" t="s">
        <v>509</v>
      </c>
      <c r="C16" s="273"/>
      <c r="D16" s="273"/>
      <c r="E16" s="273"/>
      <c r="F16" s="273"/>
      <c r="G16" s="273"/>
      <c r="H16" s="273"/>
      <c r="I16" s="273"/>
      <c r="J16" s="273"/>
      <c r="K16" s="273"/>
      <c r="L16" s="512">
        <f t="shared" si="1"/>
        <v>0</v>
      </c>
      <c r="M16" s="274"/>
    </row>
    <row r="17" spans="1:14" ht="31.5">
      <c r="A17" s="480" t="s">
        <v>510</v>
      </c>
      <c r="B17" s="481" t="s">
        <v>511</v>
      </c>
      <c r="C17" s="512">
        <f>C13+C14</f>
        <v>6486</v>
      </c>
      <c r="D17" s="512">
        <f t="shared" ref="D17:M17" si="2">D13+D14</f>
        <v>156816</v>
      </c>
      <c r="E17" s="512">
        <f t="shared" si="2"/>
        <v>479</v>
      </c>
      <c r="F17" s="512">
        <f t="shared" si="2"/>
        <v>649</v>
      </c>
      <c r="G17" s="512">
        <f t="shared" si="2"/>
        <v>0</v>
      </c>
      <c r="H17" s="512">
        <f t="shared" si="2"/>
        <v>0</v>
      </c>
      <c r="I17" s="512">
        <f t="shared" si="2"/>
        <v>36502</v>
      </c>
      <c r="J17" s="512">
        <f t="shared" si="2"/>
        <v>0</v>
      </c>
      <c r="K17" s="512">
        <f t="shared" si="2"/>
        <v>0</v>
      </c>
      <c r="L17" s="512">
        <f t="shared" si="1"/>
        <v>200932</v>
      </c>
      <c r="M17" s="514">
        <f t="shared" si="2"/>
        <v>0</v>
      </c>
    </row>
    <row r="18" spans="1:14">
      <c r="A18" s="480" t="s">
        <v>512</v>
      </c>
      <c r="B18" s="481" t="s">
        <v>513</v>
      </c>
      <c r="C18" s="573"/>
      <c r="D18" s="573"/>
      <c r="E18" s="573"/>
      <c r="F18" s="573"/>
      <c r="G18" s="573"/>
      <c r="H18" s="573"/>
      <c r="I18" s="512">
        <f>+'1-Баланс'!G32</f>
        <v>506</v>
      </c>
      <c r="J18" s="512">
        <f>+'1-Баланс'!G33</f>
        <v>0</v>
      </c>
      <c r="K18" s="513"/>
      <c r="L18" s="512">
        <f t="shared" si="1"/>
        <v>506</v>
      </c>
      <c r="M18" s="560"/>
    </row>
    <row r="19" spans="1:14">
      <c r="A19" s="482" t="s">
        <v>514</v>
      </c>
      <c r="B19" s="483" t="s">
        <v>515</v>
      </c>
      <c r="C19" s="138">
        <f>C20+C21</f>
        <v>0</v>
      </c>
      <c r="D19" s="138">
        <f>D20+D21</f>
        <v>0</v>
      </c>
      <c r="E19" s="138">
        <f>E20+E21</f>
        <v>0</v>
      </c>
      <c r="F19" s="138">
        <f t="shared" ref="F19:K19" si="3">F20+F21</f>
        <v>0</v>
      </c>
      <c r="G19" s="138">
        <f t="shared" si="3"/>
        <v>0</v>
      </c>
      <c r="H19" s="138">
        <f t="shared" si="3"/>
        <v>0</v>
      </c>
      <c r="I19" s="138">
        <f t="shared" si="3"/>
        <v>0</v>
      </c>
      <c r="J19" s="138">
        <f>J20+J21</f>
        <v>0</v>
      </c>
      <c r="K19" s="138">
        <f t="shared" si="3"/>
        <v>0</v>
      </c>
      <c r="L19" s="512">
        <f t="shared" si="1"/>
        <v>0</v>
      </c>
      <c r="M19" s="272">
        <f>M20+M21</f>
        <v>0</v>
      </c>
    </row>
    <row r="20" spans="1:14">
      <c r="A20" s="484" t="s">
        <v>516</v>
      </c>
      <c r="B20" s="485" t="s">
        <v>517</v>
      </c>
      <c r="C20" s="273"/>
      <c r="D20" s="273"/>
      <c r="E20" s="273"/>
      <c r="F20" s="273"/>
      <c r="G20" s="273"/>
      <c r="H20" s="273"/>
      <c r="I20" s="273"/>
      <c r="J20" s="273"/>
      <c r="K20" s="273"/>
      <c r="L20" s="512">
        <f>SUM(C20:K20)</f>
        <v>0</v>
      </c>
      <c r="M20" s="274"/>
    </row>
    <row r="21" spans="1:14">
      <c r="A21" s="484" t="s">
        <v>518</v>
      </c>
      <c r="B21" s="485" t="s">
        <v>519</v>
      </c>
      <c r="C21" s="273"/>
      <c r="D21" s="273"/>
      <c r="E21" s="273"/>
      <c r="F21" s="273"/>
      <c r="G21" s="273"/>
      <c r="H21" s="273"/>
      <c r="I21" s="273"/>
      <c r="J21" s="273"/>
      <c r="K21" s="273"/>
      <c r="L21" s="512">
        <f t="shared" si="1"/>
        <v>0</v>
      </c>
      <c r="M21" s="274"/>
    </row>
    <row r="22" spans="1:14">
      <c r="A22" s="482" t="s">
        <v>520</v>
      </c>
      <c r="B22" s="483" t="s">
        <v>521</v>
      </c>
      <c r="C22" s="273"/>
      <c r="D22" s="273"/>
      <c r="E22" s="273"/>
      <c r="F22" s="273"/>
      <c r="G22" s="273"/>
      <c r="H22" s="273"/>
      <c r="I22" s="273"/>
      <c r="J22" s="273"/>
      <c r="K22" s="273"/>
      <c r="L22" s="512">
        <f t="shared" si="1"/>
        <v>0</v>
      </c>
      <c r="M22" s="274"/>
    </row>
    <row r="23" spans="1:14" ht="31.5">
      <c r="A23" s="482" t="s">
        <v>522</v>
      </c>
      <c r="B23" s="483" t="s">
        <v>523</v>
      </c>
      <c r="C23" s="138">
        <f>C24-C25</f>
        <v>0</v>
      </c>
      <c r="D23" s="138">
        <f t="shared" ref="D23:M23" si="4">D24-D25</f>
        <v>0</v>
      </c>
      <c r="E23" s="138">
        <f t="shared" si="4"/>
        <v>0</v>
      </c>
      <c r="F23" s="138">
        <f t="shared" si="4"/>
        <v>0</v>
      </c>
      <c r="G23" s="138">
        <f t="shared" si="4"/>
        <v>0</v>
      </c>
      <c r="H23" s="138">
        <f t="shared" si="4"/>
        <v>0</v>
      </c>
      <c r="I23" s="138">
        <f t="shared" si="4"/>
        <v>0</v>
      </c>
      <c r="J23" s="138">
        <f t="shared" si="4"/>
        <v>0</v>
      </c>
      <c r="K23" s="138">
        <f t="shared" si="4"/>
        <v>0</v>
      </c>
      <c r="L23" s="512">
        <f t="shared" si="1"/>
        <v>0</v>
      </c>
      <c r="M23" s="272">
        <f t="shared" si="4"/>
        <v>0</v>
      </c>
    </row>
    <row r="24" spans="1:14">
      <c r="A24" s="482" t="s">
        <v>524</v>
      </c>
      <c r="B24" s="483" t="s">
        <v>525</v>
      </c>
      <c r="C24" s="273"/>
      <c r="D24" s="273"/>
      <c r="E24" s="273"/>
      <c r="F24" s="273"/>
      <c r="G24" s="273"/>
      <c r="H24" s="273"/>
      <c r="I24" s="273"/>
      <c r="J24" s="273"/>
      <c r="K24" s="273"/>
      <c r="L24" s="512">
        <f t="shared" si="1"/>
        <v>0</v>
      </c>
      <c r="M24" s="274"/>
    </row>
    <row r="25" spans="1:14">
      <c r="A25" s="482" t="s">
        <v>526</v>
      </c>
      <c r="B25" s="483" t="s">
        <v>527</v>
      </c>
      <c r="C25" s="273"/>
      <c r="D25" s="273"/>
      <c r="E25" s="273"/>
      <c r="F25" s="273"/>
      <c r="G25" s="273"/>
      <c r="H25" s="273"/>
      <c r="I25" s="273"/>
      <c r="J25" s="273"/>
      <c r="K25" s="273"/>
      <c r="L25" s="512">
        <f t="shared" si="1"/>
        <v>0</v>
      </c>
      <c r="M25" s="274"/>
    </row>
    <row r="26" spans="1:14" ht="31.5">
      <c r="A26" s="482" t="s">
        <v>528</v>
      </c>
      <c r="B26" s="483" t="s">
        <v>529</v>
      </c>
      <c r="C26" s="138">
        <f>C27-C28</f>
        <v>0</v>
      </c>
      <c r="D26" s="138">
        <f t="shared" ref="D26:M26" si="5">D27-D28</f>
        <v>0</v>
      </c>
      <c r="E26" s="138">
        <f t="shared" si="5"/>
        <v>0</v>
      </c>
      <c r="F26" s="138">
        <f t="shared" si="5"/>
        <v>0</v>
      </c>
      <c r="G26" s="138">
        <f t="shared" si="5"/>
        <v>0</v>
      </c>
      <c r="H26" s="138">
        <f t="shared" si="5"/>
        <v>0</v>
      </c>
      <c r="I26" s="138">
        <f t="shared" si="5"/>
        <v>0</v>
      </c>
      <c r="J26" s="138">
        <f t="shared" si="5"/>
        <v>0</v>
      </c>
      <c r="K26" s="138">
        <f t="shared" si="5"/>
        <v>0</v>
      </c>
      <c r="L26" s="512">
        <f t="shared" si="1"/>
        <v>0</v>
      </c>
      <c r="M26" s="272">
        <f t="shared" si="5"/>
        <v>0</v>
      </c>
    </row>
    <row r="27" spans="1:14">
      <c r="A27" s="482" t="s">
        <v>524</v>
      </c>
      <c r="B27" s="483" t="s">
        <v>530</v>
      </c>
      <c r="C27" s="273"/>
      <c r="D27" s="273"/>
      <c r="E27" s="273"/>
      <c r="F27" s="273"/>
      <c r="G27" s="273"/>
      <c r="H27" s="273"/>
      <c r="I27" s="273"/>
      <c r="J27" s="273"/>
      <c r="K27" s="273"/>
      <c r="L27" s="512">
        <f t="shared" si="1"/>
        <v>0</v>
      </c>
      <c r="M27" s="274"/>
    </row>
    <row r="28" spans="1:14">
      <c r="A28" s="482" t="s">
        <v>526</v>
      </c>
      <c r="B28" s="483" t="s">
        <v>531</v>
      </c>
      <c r="C28" s="273"/>
      <c r="D28" s="273"/>
      <c r="E28" s="273"/>
      <c r="F28" s="273"/>
      <c r="G28" s="273"/>
      <c r="H28" s="273"/>
      <c r="I28" s="273"/>
      <c r="J28" s="273"/>
      <c r="K28" s="273"/>
      <c r="L28" s="512">
        <f t="shared" si="1"/>
        <v>0</v>
      </c>
      <c r="M28" s="274"/>
    </row>
    <row r="29" spans="1:14">
      <c r="A29" s="482" t="s">
        <v>532</v>
      </c>
      <c r="B29" s="483" t="s">
        <v>533</v>
      </c>
      <c r="C29" s="273"/>
      <c r="D29" s="273"/>
      <c r="E29" s="273"/>
      <c r="F29" s="273"/>
      <c r="G29" s="273"/>
      <c r="H29" s="273"/>
      <c r="I29" s="273"/>
      <c r="J29" s="273"/>
      <c r="K29" s="273"/>
      <c r="L29" s="512">
        <f t="shared" si="1"/>
        <v>0</v>
      </c>
      <c r="M29" s="274"/>
    </row>
    <row r="30" spans="1:14">
      <c r="A30" s="482" t="s">
        <v>534</v>
      </c>
      <c r="B30" s="483" t="s">
        <v>535</v>
      </c>
      <c r="C30" s="273"/>
      <c r="D30" s="273"/>
      <c r="E30" s="273"/>
      <c r="F30" s="273"/>
      <c r="G30" s="273"/>
      <c r="H30" s="273"/>
      <c r="I30" s="273"/>
      <c r="J30" s="273"/>
      <c r="K30" s="273"/>
      <c r="L30" s="512">
        <f t="shared" si="1"/>
        <v>0</v>
      </c>
      <c r="M30" s="274"/>
    </row>
    <row r="31" spans="1:14">
      <c r="A31" s="480" t="s">
        <v>536</v>
      </c>
      <c r="B31" s="481" t="s">
        <v>537</v>
      </c>
      <c r="C31" s="512">
        <f>C19+C22+C23+C26+C30+C29+C17+C18</f>
        <v>6486</v>
      </c>
      <c r="D31" s="512">
        <f t="shared" ref="D31:M31" si="6">D19+D22+D23+D26+D30+D29+D17+D18</f>
        <v>156816</v>
      </c>
      <c r="E31" s="512">
        <f t="shared" si="6"/>
        <v>479</v>
      </c>
      <c r="F31" s="512">
        <f t="shared" si="6"/>
        <v>649</v>
      </c>
      <c r="G31" s="512">
        <f t="shared" si="6"/>
        <v>0</v>
      </c>
      <c r="H31" s="512">
        <f t="shared" si="6"/>
        <v>0</v>
      </c>
      <c r="I31" s="512">
        <f t="shared" si="6"/>
        <v>37008</v>
      </c>
      <c r="J31" s="512">
        <f t="shared" si="6"/>
        <v>0</v>
      </c>
      <c r="K31" s="512">
        <f t="shared" si="6"/>
        <v>0</v>
      </c>
      <c r="L31" s="512">
        <f t="shared" si="1"/>
        <v>201438</v>
      </c>
      <c r="M31" s="514">
        <f t="shared" si="6"/>
        <v>0</v>
      </c>
      <c r="N31" s="136"/>
    </row>
    <row r="32" spans="1:14" ht="31.5">
      <c r="A32" s="482" t="s">
        <v>538</v>
      </c>
      <c r="B32" s="483" t="s">
        <v>539</v>
      </c>
      <c r="C32" s="273"/>
      <c r="D32" s="273"/>
      <c r="E32" s="273"/>
      <c r="F32" s="273"/>
      <c r="G32" s="273"/>
      <c r="H32" s="273"/>
      <c r="I32" s="273"/>
      <c r="J32" s="273"/>
      <c r="K32" s="273"/>
      <c r="L32" s="512">
        <f t="shared" si="1"/>
        <v>0</v>
      </c>
      <c r="M32" s="274"/>
    </row>
    <row r="33" spans="1:13" ht="32.25" thickBot="1">
      <c r="A33" s="486" t="s">
        <v>540</v>
      </c>
      <c r="B33" s="487" t="s">
        <v>541</v>
      </c>
      <c r="C33" s="275"/>
      <c r="D33" s="275"/>
      <c r="E33" s="275"/>
      <c r="F33" s="275"/>
      <c r="G33" s="275"/>
      <c r="H33" s="275"/>
      <c r="I33" s="275"/>
      <c r="J33" s="275"/>
      <c r="K33" s="275"/>
      <c r="L33" s="572">
        <f t="shared" si="1"/>
        <v>0</v>
      </c>
      <c r="M33" s="276"/>
    </row>
    <row r="34" spans="1:13" ht="32.25" thickBot="1">
      <c r="A34" s="488" t="s">
        <v>542</v>
      </c>
      <c r="B34" s="489" t="s">
        <v>543</v>
      </c>
      <c r="C34" s="515">
        <f t="shared" ref="C34:K34" si="7">C31+C32+C33</f>
        <v>6486</v>
      </c>
      <c r="D34" s="515">
        <f t="shared" si="7"/>
        <v>156816</v>
      </c>
      <c r="E34" s="515">
        <f t="shared" si="7"/>
        <v>479</v>
      </c>
      <c r="F34" s="515">
        <f t="shared" si="7"/>
        <v>649</v>
      </c>
      <c r="G34" s="515">
        <f t="shared" si="7"/>
        <v>0</v>
      </c>
      <c r="H34" s="515">
        <f t="shared" si="7"/>
        <v>0</v>
      </c>
      <c r="I34" s="515">
        <f t="shared" si="7"/>
        <v>37008</v>
      </c>
      <c r="J34" s="515">
        <f t="shared" si="7"/>
        <v>0</v>
      </c>
      <c r="K34" s="515">
        <f t="shared" si="7"/>
        <v>0</v>
      </c>
      <c r="L34" s="515">
        <f t="shared" si="1"/>
        <v>201438</v>
      </c>
      <c r="M34" s="516">
        <f>M31+M32+M33</f>
        <v>0</v>
      </c>
    </row>
    <row r="35" spans="1:13">
      <c r="A35" s="490"/>
      <c r="B35" s="491"/>
      <c r="C35" s="492"/>
      <c r="D35" s="492"/>
      <c r="E35" s="492"/>
      <c r="F35" s="492"/>
      <c r="G35" s="492"/>
      <c r="H35" s="492"/>
      <c r="I35" s="492"/>
      <c r="J35" s="492"/>
      <c r="K35" s="492"/>
    </row>
    <row r="36" spans="1:13">
      <c r="A36" s="493" t="s">
        <v>544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2"/>
    </row>
    <row r="37" spans="1:13">
      <c r="A37" s="490"/>
      <c r="B37" s="491"/>
      <c r="C37" s="492"/>
      <c r="D37" s="492"/>
      <c r="E37" s="492"/>
      <c r="F37" s="492"/>
      <c r="G37" s="492"/>
      <c r="H37" s="492"/>
      <c r="I37" s="492"/>
      <c r="J37" s="492"/>
      <c r="K37" s="492"/>
    </row>
    <row r="38" spans="1:13">
      <c r="A38" s="607" t="s">
        <v>8</v>
      </c>
      <c r="B38" s="632">
        <f>pdeReportingDate</f>
        <v>45120</v>
      </c>
      <c r="C38" s="632"/>
      <c r="D38" s="632"/>
      <c r="E38" s="632"/>
      <c r="F38" s="632"/>
      <c r="G38" s="632"/>
      <c r="H38" s="632"/>
    </row>
    <row r="39" spans="1:13">
      <c r="A39" s="607"/>
      <c r="B39" s="614"/>
      <c r="C39" s="614"/>
      <c r="D39" s="614"/>
      <c r="E39" s="614"/>
      <c r="F39" s="614"/>
      <c r="G39" s="614"/>
      <c r="H39" s="614"/>
    </row>
    <row r="40" spans="1:13">
      <c r="A40" s="608" t="s">
        <v>293</v>
      </c>
      <c r="B40" s="633" t="str">
        <f>authorName</f>
        <v>Ирина Р. Маркова-Гюрова</v>
      </c>
      <c r="C40" s="633"/>
      <c r="D40" s="633"/>
      <c r="E40" s="633"/>
      <c r="F40" s="633"/>
      <c r="G40" s="633"/>
      <c r="H40" s="633"/>
    </row>
    <row r="41" spans="1:13">
      <c r="A41" s="608"/>
      <c r="B41" s="68"/>
      <c r="C41" s="68"/>
      <c r="D41" s="68"/>
      <c r="E41" s="68"/>
      <c r="F41" s="68"/>
      <c r="G41" s="68"/>
      <c r="H41" s="68"/>
    </row>
    <row r="42" spans="1:13">
      <c r="A42" s="608" t="s">
        <v>13</v>
      </c>
      <c r="B42" s="634"/>
      <c r="C42" s="634"/>
      <c r="D42" s="634"/>
      <c r="E42" s="634"/>
      <c r="F42" s="634"/>
      <c r="G42" s="634"/>
      <c r="H42" s="634"/>
    </row>
    <row r="43" spans="1:13">
      <c r="A43" s="613"/>
      <c r="B43" s="631" t="s">
        <v>294</v>
      </c>
      <c r="C43" s="631"/>
      <c r="D43" s="631"/>
      <c r="E43" s="631"/>
      <c r="F43" s="505"/>
      <c r="G43" s="40"/>
      <c r="H43" s="37"/>
    </row>
    <row r="44" spans="1:13">
      <c r="A44" s="613"/>
      <c r="B44" s="631" t="s">
        <v>294</v>
      </c>
      <c r="C44" s="631"/>
      <c r="D44" s="631"/>
      <c r="E44" s="631"/>
      <c r="F44" s="505"/>
      <c r="G44" s="40"/>
      <c r="H44" s="37"/>
    </row>
    <row r="45" spans="1:13">
      <c r="A45" s="613"/>
      <c r="B45" s="631" t="s">
        <v>294</v>
      </c>
      <c r="C45" s="631"/>
      <c r="D45" s="631"/>
      <c r="E45" s="631"/>
      <c r="F45" s="505"/>
      <c r="G45" s="40"/>
      <c r="H45" s="37"/>
    </row>
    <row r="46" spans="1:13">
      <c r="A46" s="613"/>
      <c r="B46" s="631" t="s">
        <v>294</v>
      </c>
      <c r="C46" s="631"/>
      <c r="D46" s="631"/>
      <c r="E46" s="631"/>
      <c r="F46" s="505"/>
      <c r="G46" s="40"/>
      <c r="H46" s="37"/>
    </row>
    <row r="47" spans="1:13">
      <c r="A47" s="613"/>
      <c r="B47" s="631"/>
      <c r="C47" s="631"/>
      <c r="D47" s="631"/>
      <c r="E47" s="631"/>
      <c r="F47" s="505"/>
      <c r="G47" s="40"/>
      <c r="H47" s="37"/>
    </row>
    <row r="48" spans="1:13">
      <c r="A48" s="613"/>
      <c r="B48" s="631"/>
      <c r="C48" s="631"/>
      <c r="D48" s="631"/>
      <c r="E48" s="631"/>
      <c r="F48" s="505"/>
      <c r="G48" s="40"/>
      <c r="H48" s="37"/>
    </row>
    <row r="49" spans="1:8">
      <c r="A49" s="613"/>
      <c r="B49" s="631"/>
      <c r="C49" s="631"/>
      <c r="D49" s="631"/>
      <c r="E49" s="631"/>
      <c r="F49" s="505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opLeftCell="A76" zoomScale="70" zoomScaleNormal="70" zoomScaleSheetLayoutView="100" workbookViewId="0">
      <selection activeCell="F114" sqref="F114"/>
    </sheetView>
  </sheetViews>
  <sheetFormatPr defaultColWidth="10.7109375" defaultRowHeight="15.75"/>
  <cols>
    <col min="1" max="1" width="60.7109375" style="34" customWidth="1"/>
    <col min="2" max="2" width="10.7109375" style="92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545</v>
      </c>
      <c r="B1" s="50"/>
      <c r="C1" s="18"/>
      <c r="D1" s="25"/>
      <c r="E1" s="91"/>
    </row>
    <row r="2" spans="1:6">
      <c r="B2" s="431"/>
      <c r="C2" s="44"/>
      <c r="D2" s="57"/>
    </row>
    <row r="3" spans="1:6">
      <c r="A3" s="63" t="str">
        <f>CONCATENATE("на ",UPPER(pdeName))</f>
        <v>на ХОЛДИНГ ВАРНА АД</v>
      </c>
      <c r="B3" s="50"/>
      <c r="C3" s="18"/>
      <c r="D3" s="21"/>
    </row>
    <row r="4" spans="1:6">
      <c r="A4" s="63" t="str">
        <f>CONCATENATE("ЕИК по БУЛСТАТ: ", pdeBulstat)</f>
        <v>ЕИК по БУЛСТАТ: 103249584</v>
      </c>
      <c r="B4" s="35"/>
      <c r="C4" s="21"/>
      <c r="D4" s="21"/>
    </row>
    <row r="5" spans="1:6">
      <c r="A5" s="63" t="str">
        <f>CONCATENATE("към ",TEXT(endDate,"dd.mm.yyyy")," г.")</f>
        <v>към 30.06.2023 г.</v>
      </c>
      <c r="B5" s="25"/>
      <c r="C5" s="62"/>
      <c r="D5" s="62"/>
      <c r="E5" s="89"/>
      <c r="F5" s="37"/>
    </row>
    <row r="6" spans="1:6">
      <c r="A6" s="51"/>
      <c r="B6" s="13"/>
      <c r="E6" s="89"/>
      <c r="F6" s="90"/>
    </row>
    <row r="7" spans="1:6">
      <c r="A7" s="52"/>
      <c r="B7" s="13"/>
      <c r="E7" s="53"/>
      <c r="F7" s="30" t="s">
        <v>26</v>
      </c>
    </row>
    <row r="8" spans="1:6" s="93" customFormat="1" ht="78.75">
      <c r="A8" s="437" t="s">
        <v>546</v>
      </c>
      <c r="B8" s="438" t="s">
        <v>28</v>
      </c>
      <c r="C8" s="437" t="s">
        <v>547</v>
      </c>
      <c r="D8" s="437" t="s">
        <v>548</v>
      </c>
      <c r="E8" s="437" t="s">
        <v>549</v>
      </c>
      <c r="F8" s="437" t="s">
        <v>550</v>
      </c>
    </row>
    <row r="9" spans="1:6" s="93" customFormat="1">
      <c r="A9" s="439" t="s">
        <v>34</v>
      </c>
      <c r="B9" s="440" t="s">
        <v>35</v>
      </c>
      <c r="C9" s="439">
        <v>1</v>
      </c>
      <c r="D9" s="439">
        <v>2</v>
      </c>
      <c r="E9" s="439">
        <v>3</v>
      </c>
      <c r="F9" s="439">
        <v>4</v>
      </c>
    </row>
    <row r="10" spans="1:6">
      <c r="A10" s="441" t="s">
        <v>551</v>
      </c>
      <c r="B10" s="442"/>
      <c r="C10" s="412"/>
      <c r="D10" s="412"/>
      <c r="E10" s="412"/>
      <c r="F10" s="412"/>
    </row>
    <row r="11" spans="1:6">
      <c r="A11" s="443" t="s">
        <v>552</v>
      </c>
      <c r="B11" s="438"/>
      <c r="C11" s="412"/>
      <c r="D11" s="412"/>
      <c r="E11" s="412"/>
      <c r="F11" s="412"/>
    </row>
    <row r="12" spans="1:6">
      <c r="A12" s="595" t="s">
        <v>1000</v>
      </c>
      <c r="B12" s="596"/>
      <c r="C12" s="77">
        <v>4963</v>
      </c>
      <c r="D12" s="77">
        <v>87.46</v>
      </c>
      <c r="E12" s="77"/>
      <c r="F12" s="411">
        <f>C12-E12</f>
        <v>4963</v>
      </c>
    </row>
    <row r="13" spans="1:6">
      <c r="A13" s="595" t="s">
        <v>1001</v>
      </c>
      <c r="B13" s="596"/>
      <c r="C13" s="77">
        <v>238</v>
      </c>
      <c r="D13" s="77">
        <v>95</v>
      </c>
      <c r="E13" s="77"/>
      <c r="F13" s="411">
        <f t="shared" ref="F13:F26" si="0">C13-E13</f>
        <v>238</v>
      </c>
    </row>
    <row r="14" spans="1:6">
      <c r="A14" s="595" t="s">
        <v>1002</v>
      </c>
      <c r="B14" s="596"/>
      <c r="C14" s="77">
        <v>44628</v>
      </c>
      <c r="D14" s="77">
        <v>100</v>
      </c>
      <c r="E14" s="77"/>
      <c r="F14" s="411">
        <f t="shared" si="0"/>
        <v>44628</v>
      </c>
    </row>
    <row r="15" spans="1:6">
      <c r="A15" s="595" t="s">
        <v>1003</v>
      </c>
      <c r="B15" s="596"/>
      <c r="C15" s="77">
        <v>9837</v>
      </c>
      <c r="D15" s="77">
        <v>100</v>
      </c>
      <c r="E15" s="77"/>
      <c r="F15" s="411">
        <f t="shared" si="0"/>
        <v>9837</v>
      </c>
    </row>
    <row r="16" spans="1:6">
      <c r="A16" s="595" t="s">
        <v>1004</v>
      </c>
      <c r="B16" s="596"/>
      <c r="C16" s="77">
        <v>13390</v>
      </c>
      <c r="D16" s="77">
        <v>52.92</v>
      </c>
      <c r="E16" s="77"/>
      <c r="F16" s="411">
        <f t="shared" si="0"/>
        <v>13390</v>
      </c>
    </row>
    <row r="17" spans="1:6">
      <c r="A17" s="595" t="s">
        <v>1005</v>
      </c>
      <c r="B17" s="596"/>
      <c r="C17" s="77">
        <v>1937</v>
      </c>
      <c r="D17" s="77">
        <v>94.92</v>
      </c>
      <c r="E17" s="77"/>
      <c r="F17" s="411">
        <f t="shared" si="0"/>
        <v>1937</v>
      </c>
    </row>
    <row r="18" spans="1:6">
      <c r="A18" s="595" t="s">
        <v>1006</v>
      </c>
      <c r="B18" s="596"/>
      <c r="C18" s="77">
        <v>11</v>
      </c>
      <c r="D18" s="77">
        <v>100</v>
      </c>
      <c r="E18" s="77"/>
      <c r="F18" s="411">
        <f t="shared" si="0"/>
        <v>11</v>
      </c>
    </row>
    <row r="19" spans="1:6">
      <c r="A19" s="595" t="s">
        <v>1007</v>
      </c>
      <c r="B19" s="596"/>
      <c r="C19" s="77">
        <v>3791</v>
      </c>
      <c r="D19" s="77">
        <v>100</v>
      </c>
      <c r="E19" s="77"/>
      <c r="F19" s="411">
        <f t="shared" si="0"/>
        <v>3791</v>
      </c>
    </row>
    <row r="20" spans="1:6">
      <c r="A20" s="595" t="s">
        <v>1008</v>
      </c>
      <c r="B20" s="596"/>
      <c r="C20" s="77">
        <v>5</v>
      </c>
      <c r="D20" s="77">
        <v>100</v>
      </c>
      <c r="E20" s="77"/>
      <c r="F20" s="411">
        <f t="shared" si="0"/>
        <v>5</v>
      </c>
    </row>
    <row r="21" spans="1:6">
      <c r="A21" s="595" t="s">
        <v>1009</v>
      </c>
      <c r="B21" s="596"/>
      <c r="C21" s="77">
        <v>5</v>
      </c>
      <c r="D21" s="77">
        <v>100</v>
      </c>
      <c r="E21" s="77"/>
      <c r="F21" s="411">
        <f t="shared" si="0"/>
        <v>5</v>
      </c>
    </row>
    <row r="22" spans="1:6">
      <c r="A22" s="595">
        <v>11</v>
      </c>
      <c r="B22" s="596"/>
      <c r="C22" s="77"/>
      <c r="D22" s="77"/>
      <c r="E22" s="77"/>
      <c r="F22" s="411">
        <f t="shared" si="0"/>
        <v>0</v>
      </c>
    </row>
    <row r="23" spans="1:6">
      <c r="A23" s="595">
        <v>12</v>
      </c>
      <c r="B23" s="596"/>
      <c r="C23" s="77"/>
      <c r="D23" s="77"/>
      <c r="E23" s="77"/>
      <c r="F23" s="411">
        <f t="shared" si="0"/>
        <v>0</v>
      </c>
    </row>
    <row r="24" spans="1:6">
      <c r="A24" s="595">
        <v>13</v>
      </c>
      <c r="B24" s="596"/>
      <c r="C24" s="77"/>
      <c r="D24" s="77"/>
      <c r="E24" s="77"/>
      <c r="F24" s="411">
        <f t="shared" si="0"/>
        <v>0</v>
      </c>
    </row>
    <row r="25" spans="1:6">
      <c r="A25" s="595">
        <v>14</v>
      </c>
      <c r="B25" s="596"/>
      <c r="C25" s="77"/>
      <c r="D25" s="77"/>
      <c r="E25" s="77"/>
      <c r="F25" s="411">
        <f t="shared" si="0"/>
        <v>0</v>
      </c>
    </row>
    <row r="26" spans="1:6">
      <c r="A26" s="595">
        <v>15</v>
      </c>
      <c r="B26" s="596"/>
      <c r="C26" s="77"/>
      <c r="D26" s="77"/>
      <c r="E26" s="77"/>
      <c r="F26" s="411">
        <f t="shared" si="0"/>
        <v>0</v>
      </c>
    </row>
    <row r="27" spans="1:6">
      <c r="A27" s="444" t="s">
        <v>553</v>
      </c>
      <c r="B27" s="445" t="s">
        <v>554</v>
      </c>
      <c r="C27" s="413">
        <f>SUM(C12:C26)</f>
        <v>78805</v>
      </c>
      <c r="D27" s="413"/>
      <c r="E27" s="413">
        <f>SUM(E12:E26)</f>
        <v>0</v>
      </c>
      <c r="F27" s="413">
        <f>SUM(F12:F26)</f>
        <v>78805</v>
      </c>
    </row>
    <row r="28" spans="1:6">
      <c r="A28" s="443" t="s">
        <v>555</v>
      </c>
      <c r="B28" s="445"/>
      <c r="C28" s="412"/>
      <c r="D28" s="412"/>
      <c r="E28" s="412"/>
      <c r="F28" s="412"/>
    </row>
    <row r="29" spans="1:6">
      <c r="A29" s="595">
        <v>1</v>
      </c>
      <c r="B29" s="596"/>
      <c r="C29" s="77"/>
      <c r="D29" s="77"/>
      <c r="E29" s="77"/>
      <c r="F29" s="411">
        <f>C29-E29</f>
        <v>0</v>
      </c>
    </row>
    <row r="30" spans="1:6">
      <c r="A30" s="595">
        <v>2</v>
      </c>
      <c r="B30" s="596"/>
      <c r="C30" s="77"/>
      <c r="D30" s="77"/>
      <c r="E30" s="77"/>
      <c r="F30" s="411">
        <f t="shared" ref="F30:F43" si="1">C30-E30</f>
        <v>0</v>
      </c>
    </row>
    <row r="31" spans="1:6">
      <c r="A31" s="595">
        <v>3</v>
      </c>
      <c r="B31" s="596"/>
      <c r="C31" s="77"/>
      <c r="D31" s="77"/>
      <c r="E31" s="77"/>
      <c r="F31" s="411">
        <f t="shared" si="1"/>
        <v>0</v>
      </c>
    </row>
    <row r="32" spans="1:6">
      <c r="A32" s="595">
        <v>4</v>
      </c>
      <c r="B32" s="596"/>
      <c r="C32" s="77"/>
      <c r="D32" s="77"/>
      <c r="E32" s="77"/>
      <c r="F32" s="411">
        <f t="shared" si="1"/>
        <v>0</v>
      </c>
    </row>
    <row r="33" spans="1:6">
      <c r="A33" s="595">
        <v>5</v>
      </c>
      <c r="B33" s="596"/>
      <c r="C33" s="77"/>
      <c r="D33" s="77"/>
      <c r="E33" s="77"/>
      <c r="F33" s="411">
        <f t="shared" si="1"/>
        <v>0</v>
      </c>
    </row>
    <row r="34" spans="1:6">
      <c r="A34" s="595">
        <v>6</v>
      </c>
      <c r="B34" s="596"/>
      <c r="C34" s="77"/>
      <c r="D34" s="77"/>
      <c r="E34" s="77"/>
      <c r="F34" s="411">
        <f t="shared" si="1"/>
        <v>0</v>
      </c>
    </row>
    <row r="35" spans="1:6">
      <c r="A35" s="595">
        <v>7</v>
      </c>
      <c r="B35" s="596"/>
      <c r="C35" s="77"/>
      <c r="D35" s="77"/>
      <c r="E35" s="77"/>
      <c r="F35" s="411">
        <f t="shared" si="1"/>
        <v>0</v>
      </c>
    </row>
    <row r="36" spans="1:6">
      <c r="A36" s="595">
        <v>8</v>
      </c>
      <c r="B36" s="596"/>
      <c r="C36" s="77"/>
      <c r="D36" s="77"/>
      <c r="E36" s="77"/>
      <c r="F36" s="411">
        <f t="shared" si="1"/>
        <v>0</v>
      </c>
    </row>
    <row r="37" spans="1:6">
      <c r="A37" s="595">
        <v>9</v>
      </c>
      <c r="B37" s="596"/>
      <c r="C37" s="77"/>
      <c r="D37" s="77"/>
      <c r="E37" s="77"/>
      <c r="F37" s="411">
        <f t="shared" si="1"/>
        <v>0</v>
      </c>
    </row>
    <row r="38" spans="1:6">
      <c r="A38" s="595">
        <v>10</v>
      </c>
      <c r="B38" s="596"/>
      <c r="C38" s="77"/>
      <c r="D38" s="77"/>
      <c r="E38" s="77"/>
      <c r="F38" s="411">
        <f t="shared" si="1"/>
        <v>0</v>
      </c>
    </row>
    <row r="39" spans="1:6">
      <c r="A39" s="595">
        <v>11</v>
      </c>
      <c r="B39" s="596"/>
      <c r="C39" s="77"/>
      <c r="D39" s="77"/>
      <c r="E39" s="77"/>
      <c r="F39" s="411">
        <f t="shared" si="1"/>
        <v>0</v>
      </c>
    </row>
    <row r="40" spans="1:6">
      <c r="A40" s="595">
        <v>12</v>
      </c>
      <c r="B40" s="596"/>
      <c r="C40" s="77"/>
      <c r="D40" s="77"/>
      <c r="E40" s="77"/>
      <c r="F40" s="411">
        <f t="shared" si="1"/>
        <v>0</v>
      </c>
    </row>
    <row r="41" spans="1:6">
      <c r="A41" s="595">
        <v>13</v>
      </c>
      <c r="B41" s="596"/>
      <c r="C41" s="77"/>
      <c r="D41" s="77"/>
      <c r="E41" s="77"/>
      <c r="F41" s="411">
        <f t="shared" si="1"/>
        <v>0</v>
      </c>
    </row>
    <row r="42" spans="1:6">
      <c r="A42" s="595">
        <v>14</v>
      </c>
      <c r="B42" s="596"/>
      <c r="C42" s="77"/>
      <c r="D42" s="77"/>
      <c r="E42" s="77"/>
      <c r="F42" s="411">
        <f t="shared" si="1"/>
        <v>0</v>
      </c>
    </row>
    <row r="43" spans="1:6">
      <c r="A43" s="595">
        <v>15</v>
      </c>
      <c r="B43" s="596"/>
      <c r="C43" s="77"/>
      <c r="D43" s="77"/>
      <c r="E43" s="77"/>
      <c r="F43" s="411">
        <f t="shared" si="1"/>
        <v>0</v>
      </c>
    </row>
    <row r="44" spans="1:6">
      <c r="A44" s="444" t="s">
        <v>556</v>
      </c>
      <c r="B44" s="445" t="s">
        <v>557</v>
      </c>
      <c r="C44" s="413">
        <f>SUM(C29:C43)</f>
        <v>0</v>
      </c>
      <c r="D44" s="413"/>
      <c r="E44" s="413">
        <f>SUM(E29:E43)</f>
        <v>0</v>
      </c>
      <c r="F44" s="413">
        <f>SUM(F29:F43)</f>
        <v>0</v>
      </c>
    </row>
    <row r="45" spans="1:6">
      <c r="A45" s="443" t="s">
        <v>558</v>
      </c>
      <c r="B45" s="446"/>
      <c r="C45" s="447"/>
      <c r="D45" s="412"/>
      <c r="E45" s="412"/>
      <c r="F45" s="412"/>
    </row>
    <row r="46" spans="1:6">
      <c r="A46" s="595">
        <v>1</v>
      </c>
      <c r="B46" s="596"/>
      <c r="C46" s="77"/>
      <c r="D46" s="77"/>
      <c r="E46" s="77"/>
      <c r="F46" s="411">
        <f>C46-E46</f>
        <v>0</v>
      </c>
    </row>
    <row r="47" spans="1:6">
      <c r="A47" s="595">
        <v>2</v>
      </c>
      <c r="B47" s="596"/>
      <c r="C47" s="77"/>
      <c r="D47" s="77"/>
      <c r="E47" s="77"/>
      <c r="F47" s="411">
        <f t="shared" ref="F47:F60" si="2">C47-E47</f>
        <v>0</v>
      </c>
    </row>
    <row r="48" spans="1:6">
      <c r="A48" s="595">
        <v>3</v>
      </c>
      <c r="B48" s="596"/>
      <c r="C48" s="77"/>
      <c r="D48" s="77"/>
      <c r="E48" s="77"/>
      <c r="F48" s="411">
        <f t="shared" si="2"/>
        <v>0</v>
      </c>
    </row>
    <row r="49" spans="1:6">
      <c r="A49" s="595">
        <v>4</v>
      </c>
      <c r="B49" s="596"/>
      <c r="C49" s="77"/>
      <c r="D49" s="77"/>
      <c r="E49" s="77"/>
      <c r="F49" s="411">
        <f t="shared" si="2"/>
        <v>0</v>
      </c>
    </row>
    <row r="50" spans="1:6">
      <c r="A50" s="595">
        <v>5</v>
      </c>
      <c r="B50" s="596"/>
      <c r="C50" s="77"/>
      <c r="D50" s="77"/>
      <c r="E50" s="77"/>
      <c r="F50" s="411">
        <f t="shared" si="2"/>
        <v>0</v>
      </c>
    </row>
    <row r="51" spans="1:6">
      <c r="A51" s="595">
        <v>6</v>
      </c>
      <c r="B51" s="596"/>
      <c r="C51" s="77"/>
      <c r="D51" s="77"/>
      <c r="E51" s="77"/>
      <c r="F51" s="411">
        <f t="shared" si="2"/>
        <v>0</v>
      </c>
    </row>
    <row r="52" spans="1:6">
      <c r="A52" s="595">
        <v>7</v>
      </c>
      <c r="B52" s="596"/>
      <c r="C52" s="77"/>
      <c r="D52" s="77"/>
      <c r="E52" s="77"/>
      <c r="F52" s="411">
        <f t="shared" si="2"/>
        <v>0</v>
      </c>
    </row>
    <row r="53" spans="1:6">
      <c r="A53" s="595">
        <v>8</v>
      </c>
      <c r="B53" s="596"/>
      <c r="C53" s="77"/>
      <c r="D53" s="77"/>
      <c r="E53" s="77"/>
      <c r="F53" s="411">
        <f t="shared" si="2"/>
        <v>0</v>
      </c>
    </row>
    <row r="54" spans="1:6">
      <c r="A54" s="595">
        <v>9</v>
      </c>
      <c r="B54" s="596"/>
      <c r="C54" s="77"/>
      <c r="D54" s="77"/>
      <c r="E54" s="77"/>
      <c r="F54" s="411">
        <f t="shared" si="2"/>
        <v>0</v>
      </c>
    </row>
    <row r="55" spans="1:6">
      <c r="A55" s="595">
        <v>10</v>
      </c>
      <c r="B55" s="596"/>
      <c r="C55" s="77"/>
      <c r="D55" s="77"/>
      <c r="E55" s="77"/>
      <c r="F55" s="411">
        <f t="shared" si="2"/>
        <v>0</v>
      </c>
    </row>
    <row r="56" spans="1:6">
      <c r="A56" s="595">
        <v>11</v>
      </c>
      <c r="B56" s="596"/>
      <c r="C56" s="77"/>
      <c r="D56" s="77"/>
      <c r="E56" s="77"/>
      <c r="F56" s="411">
        <f t="shared" si="2"/>
        <v>0</v>
      </c>
    </row>
    <row r="57" spans="1:6">
      <c r="A57" s="595">
        <v>12</v>
      </c>
      <c r="B57" s="596"/>
      <c r="C57" s="77"/>
      <c r="D57" s="77"/>
      <c r="E57" s="77"/>
      <c r="F57" s="411">
        <f t="shared" si="2"/>
        <v>0</v>
      </c>
    </row>
    <row r="58" spans="1:6">
      <c r="A58" s="595">
        <v>13</v>
      </c>
      <c r="B58" s="596"/>
      <c r="C58" s="77"/>
      <c r="D58" s="77"/>
      <c r="E58" s="77"/>
      <c r="F58" s="411">
        <f t="shared" si="2"/>
        <v>0</v>
      </c>
    </row>
    <row r="59" spans="1:6">
      <c r="A59" s="595">
        <v>14</v>
      </c>
      <c r="B59" s="596"/>
      <c r="C59" s="77"/>
      <c r="D59" s="77"/>
      <c r="E59" s="77"/>
      <c r="F59" s="411">
        <f t="shared" si="2"/>
        <v>0</v>
      </c>
    </row>
    <row r="60" spans="1:6">
      <c r="A60" s="595">
        <v>15</v>
      </c>
      <c r="B60" s="596"/>
      <c r="C60" s="77"/>
      <c r="D60" s="77"/>
      <c r="E60" s="77"/>
      <c r="F60" s="411">
        <f t="shared" si="2"/>
        <v>0</v>
      </c>
    </row>
    <row r="61" spans="1:6">
      <c r="A61" s="444" t="s">
        <v>559</v>
      </c>
      <c r="B61" s="445" t="s">
        <v>560</v>
      </c>
      <c r="C61" s="413">
        <f>SUM(C46:C60)</f>
        <v>0</v>
      </c>
      <c r="D61" s="413"/>
      <c r="E61" s="413">
        <f>SUM(E46:E60)</f>
        <v>0</v>
      </c>
      <c r="F61" s="413">
        <f>SUM(F46:F60)</f>
        <v>0</v>
      </c>
    </row>
    <row r="62" spans="1:6">
      <c r="A62" s="441" t="s">
        <v>561</v>
      </c>
      <c r="B62" s="445"/>
      <c r="C62" s="412"/>
      <c r="D62" s="412"/>
      <c r="E62" s="412"/>
      <c r="F62" s="412"/>
    </row>
    <row r="63" spans="1:6">
      <c r="A63" s="595">
        <v>1</v>
      </c>
      <c r="B63" s="596"/>
      <c r="C63" s="77"/>
      <c r="D63" s="77"/>
      <c r="E63" s="77"/>
      <c r="F63" s="411">
        <f>C63-E63</f>
        <v>0</v>
      </c>
    </row>
    <row r="64" spans="1:6">
      <c r="A64" s="595">
        <v>2</v>
      </c>
      <c r="B64" s="596"/>
      <c r="C64" s="77"/>
      <c r="D64" s="77"/>
      <c r="E64" s="77"/>
      <c r="F64" s="411">
        <f t="shared" ref="F64:F77" si="3">C64-E64</f>
        <v>0</v>
      </c>
    </row>
    <row r="65" spans="1:6">
      <c r="A65" s="595">
        <v>3</v>
      </c>
      <c r="B65" s="596"/>
      <c r="C65" s="77"/>
      <c r="D65" s="77"/>
      <c r="E65" s="77"/>
      <c r="F65" s="411">
        <f t="shared" si="3"/>
        <v>0</v>
      </c>
    </row>
    <row r="66" spans="1:6">
      <c r="A66" s="595">
        <v>4</v>
      </c>
      <c r="B66" s="596"/>
      <c r="C66" s="77"/>
      <c r="D66" s="77"/>
      <c r="E66" s="77"/>
      <c r="F66" s="411">
        <f t="shared" si="3"/>
        <v>0</v>
      </c>
    </row>
    <row r="67" spans="1:6">
      <c r="A67" s="595">
        <v>5</v>
      </c>
      <c r="B67" s="596"/>
      <c r="C67" s="77"/>
      <c r="D67" s="77"/>
      <c r="E67" s="77"/>
      <c r="F67" s="411">
        <f t="shared" si="3"/>
        <v>0</v>
      </c>
    </row>
    <row r="68" spans="1:6">
      <c r="A68" s="595">
        <v>6</v>
      </c>
      <c r="B68" s="596"/>
      <c r="C68" s="77"/>
      <c r="D68" s="77"/>
      <c r="E68" s="77"/>
      <c r="F68" s="411">
        <f t="shared" si="3"/>
        <v>0</v>
      </c>
    </row>
    <row r="69" spans="1:6">
      <c r="A69" s="595">
        <v>7</v>
      </c>
      <c r="B69" s="596"/>
      <c r="C69" s="77"/>
      <c r="D69" s="77"/>
      <c r="E69" s="77"/>
      <c r="F69" s="411">
        <f t="shared" si="3"/>
        <v>0</v>
      </c>
    </row>
    <row r="70" spans="1:6">
      <c r="A70" s="595">
        <v>8</v>
      </c>
      <c r="B70" s="596"/>
      <c r="C70" s="77"/>
      <c r="D70" s="77"/>
      <c r="E70" s="77"/>
      <c r="F70" s="411">
        <f t="shared" si="3"/>
        <v>0</v>
      </c>
    </row>
    <row r="71" spans="1:6">
      <c r="A71" s="595">
        <v>9</v>
      </c>
      <c r="B71" s="596"/>
      <c r="C71" s="77"/>
      <c r="D71" s="77"/>
      <c r="E71" s="77"/>
      <c r="F71" s="411">
        <f t="shared" si="3"/>
        <v>0</v>
      </c>
    </row>
    <row r="72" spans="1:6">
      <c r="A72" s="595">
        <v>10</v>
      </c>
      <c r="B72" s="596"/>
      <c r="C72" s="77"/>
      <c r="D72" s="77"/>
      <c r="E72" s="77"/>
      <c r="F72" s="411">
        <f t="shared" si="3"/>
        <v>0</v>
      </c>
    </row>
    <row r="73" spans="1:6">
      <c r="A73" s="595">
        <v>11</v>
      </c>
      <c r="B73" s="596"/>
      <c r="C73" s="77"/>
      <c r="D73" s="77"/>
      <c r="E73" s="77"/>
      <c r="F73" s="411">
        <f t="shared" si="3"/>
        <v>0</v>
      </c>
    </row>
    <row r="74" spans="1:6">
      <c r="A74" s="595">
        <v>12</v>
      </c>
      <c r="B74" s="596"/>
      <c r="C74" s="77"/>
      <c r="D74" s="77"/>
      <c r="E74" s="77"/>
      <c r="F74" s="411">
        <f t="shared" si="3"/>
        <v>0</v>
      </c>
    </row>
    <row r="75" spans="1:6">
      <c r="A75" s="595">
        <v>13</v>
      </c>
      <c r="B75" s="596"/>
      <c r="C75" s="77"/>
      <c r="D75" s="77"/>
      <c r="E75" s="77"/>
      <c r="F75" s="411">
        <f t="shared" si="3"/>
        <v>0</v>
      </c>
    </row>
    <row r="76" spans="1:6">
      <c r="A76" s="595">
        <v>14</v>
      </c>
      <c r="B76" s="596"/>
      <c r="C76" s="77"/>
      <c r="D76" s="77"/>
      <c r="E76" s="77"/>
      <c r="F76" s="411">
        <f t="shared" si="3"/>
        <v>0</v>
      </c>
    </row>
    <row r="77" spans="1:6">
      <c r="A77" s="595">
        <v>15</v>
      </c>
      <c r="B77" s="596"/>
      <c r="C77" s="77"/>
      <c r="D77" s="77"/>
      <c r="E77" s="77"/>
      <c r="F77" s="411">
        <f t="shared" si="3"/>
        <v>0</v>
      </c>
    </row>
    <row r="78" spans="1:6">
      <c r="A78" s="444" t="s">
        <v>562</v>
      </c>
      <c r="B78" s="445" t="s">
        <v>563</v>
      </c>
      <c r="C78" s="413">
        <f>SUM(C63:C77)</f>
        <v>0</v>
      </c>
      <c r="D78" s="413"/>
      <c r="E78" s="413">
        <f>SUM(E63:E77)</f>
        <v>0</v>
      </c>
      <c r="F78" s="413">
        <f>SUM(F63:F77)</f>
        <v>0</v>
      </c>
    </row>
    <row r="79" spans="1:6">
      <c r="A79" s="448" t="s">
        <v>564</v>
      </c>
      <c r="B79" s="445" t="s">
        <v>565</v>
      </c>
      <c r="C79" s="413">
        <f>C78+C61+C44+C27</f>
        <v>78805</v>
      </c>
      <c r="D79" s="413"/>
      <c r="E79" s="413">
        <f>E78+E61+E44+E27</f>
        <v>0</v>
      </c>
      <c r="F79" s="413">
        <f>F78+F61+F44+F27</f>
        <v>78805</v>
      </c>
    </row>
    <row r="80" spans="1:6">
      <c r="A80" s="441" t="s">
        <v>566</v>
      </c>
      <c r="B80" s="445"/>
      <c r="C80" s="411"/>
      <c r="D80" s="411"/>
      <c r="E80" s="411"/>
      <c r="F80" s="411"/>
    </row>
    <row r="81" spans="1:6">
      <c r="A81" s="443" t="s">
        <v>552</v>
      </c>
      <c r="B81" s="449"/>
      <c r="C81" s="412"/>
      <c r="D81" s="412"/>
      <c r="E81" s="412"/>
      <c r="F81" s="412"/>
    </row>
    <row r="82" spans="1:6">
      <c r="A82" s="595">
        <v>1</v>
      </c>
      <c r="B82" s="596"/>
      <c r="C82" s="77"/>
      <c r="D82" s="77"/>
      <c r="E82" s="77"/>
      <c r="F82" s="411">
        <f>C82-E82</f>
        <v>0</v>
      </c>
    </row>
    <row r="83" spans="1:6">
      <c r="A83" s="595">
        <v>2</v>
      </c>
      <c r="B83" s="596"/>
      <c r="C83" s="77"/>
      <c r="D83" s="77"/>
      <c r="E83" s="77"/>
      <c r="F83" s="411">
        <f t="shared" ref="F83:F96" si="4">C83-E83</f>
        <v>0</v>
      </c>
    </row>
    <row r="84" spans="1:6">
      <c r="A84" s="595">
        <v>3</v>
      </c>
      <c r="B84" s="596"/>
      <c r="C84" s="77"/>
      <c r="D84" s="77"/>
      <c r="E84" s="77"/>
      <c r="F84" s="411">
        <f t="shared" si="4"/>
        <v>0</v>
      </c>
    </row>
    <row r="85" spans="1:6">
      <c r="A85" s="595">
        <v>4</v>
      </c>
      <c r="B85" s="596"/>
      <c r="C85" s="77"/>
      <c r="D85" s="77"/>
      <c r="E85" s="77"/>
      <c r="F85" s="411">
        <f t="shared" si="4"/>
        <v>0</v>
      </c>
    </row>
    <row r="86" spans="1:6">
      <c r="A86" s="595">
        <v>5</v>
      </c>
      <c r="B86" s="596"/>
      <c r="C86" s="77"/>
      <c r="D86" s="77"/>
      <c r="E86" s="77"/>
      <c r="F86" s="411">
        <f t="shared" si="4"/>
        <v>0</v>
      </c>
    </row>
    <row r="87" spans="1:6">
      <c r="A87" s="595">
        <v>6</v>
      </c>
      <c r="B87" s="596"/>
      <c r="C87" s="77"/>
      <c r="D87" s="77"/>
      <c r="E87" s="77"/>
      <c r="F87" s="411">
        <f t="shared" si="4"/>
        <v>0</v>
      </c>
    </row>
    <row r="88" spans="1:6">
      <c r="A88" s="595">
        <v>7</v>
      </c>
      <c r="B88" s="596"/>
      <c r="C88" s="77"/>
      <c r="D88" s="77"/>
      <c r="E88" s="77"/>
      <c r="F88" s="411">
        <f t="shared" si="4"/>
        <v>0</v>
      </c>
    </row>
    <row r="89" spans="1:6">
      <c r="A89" s="595">
        <v>8</v>
      </c>
      <c r="B89" s="596"/>
      <c r="C89" s="77"/>
      <c r="D89" s="77"/>
      <c r="E89" s="77"/>
      <c r="F89" s="411">
        <f t="shared" si="4"/>
        <v>0</v>
      </c>
    </row>
    <row r="90" spans="1:6">
      <c r="A90" s="595">
        <v>9</v>
      </c>
      <c r="B90" s="596"/>
      <c r="C90" s="77"/>
      <c r="D90" s="77"/>
      <c r="E90" s="77"/>
      <c r="F90" s="411">
        <f t="shared" si="4"/>
        <v>0</v>
      </c>
    </row>
    <row r="91" spans="1:6">
      <c r="A91" s="595">
        <v>10</v>
      </c>
      <c r="B91" s="596"/>
      <c r="C91" s="77"/>
      <c r="D91" s="77"/>
      <c r="E91" s="77"/>
      <c r="F91" s="411">
        <f t="shared" si="4"/>
        <v>0</v>
      </c>
    </row>
    <row r="92" spans="1:6">
      <c r="A92" s="595">
        <v>11</v>
      </c>
      <c r="B92" s="596"/>
      <c r="C92" s="77"/>
      <c r="D92" s="77"/>
      <c r="E92" s="77"/>
      <c r="F92" s="411">
        <f t="shared" si="4"/>
        <v>0</v>
      </c>
    </row>
    <row r="93" spans="1:6">
      <c r="A93" s="595">
        <v>12</v>
      </c>
      <c r="B93" s="596"/>
      <c r="C93" s="77"/>
      <c r="D93" s="77"/>
      <c r="E93" s="77"/>
      <c r="F93" s="411">
        <f t="shared" si="4"/>
        <v>0</v>
      </c>
    </row>
    <row r="94" spans="1:6">
      <c r="A94" s="595">
        <v>13</v>
      </c>
      <c r="B94" s="596"/>
      <c r="C94" s="77"/>
      <c r="D94" s="77"/>
      <c r="E94" s="77"/>
      <c r="F94" s="411">
        <f t="shared" si="4"/>
        <v>0</v>
      </c>
    </row>
    <row r="95" spans="1:6">
      <c r="A95" s="595">
        <v>14</v>
      </c>
      <c r="B95" s="596"/>
      <c r="C95" s="77"/>
      <c r="D95" s="77"/>
      <c r="E95" s="77"/>
      <c r="F95" s="411">
        <f t="shared" si="4"/>
        <v>0</v>
      </c>
    </row>
    <row r="96" spans="1:6">
      <c r="A96" s="595">
        <v>15</v>
      </c>
      <c r="B96" s="596"/>
      <c r="C96" s="77"/>
      <c r="D96" s="77"/>
      <c r="E96" s="77"/>
      <c r="F96" s="411">
        <f t="shared" si="4"/>
        <v>0</v>
      </c>
    </row>
    <row r="97" spans="1:6">
      <c r="A97" s="444" t="s">
        <v>553</v>
      </c>
      <c r="B97" s="445" t="s">
        <v>567</v>
      </c>
      <c r="C97" s="413">
        <f>SUM(C82:C96)</f>
        <v>0</v>
      </c>
      <c r="D97" s="413"/>
      <c r="E97" s="413">
        <f>SUM(E82:E96)</f>
        <v>0</v>
      </c>
      <c r="F97" s="413">
        <f>SUM(F82:F96)</f>
        <v>0</v>
      </c>
    </row>
    <row r="98" spans="1:6">
      <c r="A98" s="443" t="s">
        <v>555</v>
      </c>
      <c r="B98" s="450"/>
      <c r="C98" s="411"/>
      <c r="D98" s="411"/>
      <c r="E98" s="411"/>
      <c r="F98" s="411"/>
    </row>
    <row r="99" spans="1:6">
      <c r="A99" s="595">
        <v>1</v>
      </c>
      <c r="B99" s="596"/>
      <c r="C99" s="77"/>
      <c r="D99" s="77"/>
      <c r="E99" s="77"/>
      <c r="F99" s="411">
        <f>C99-E99</f>
        <v>0</v>
      </c>
    </row>
    <row r="100" spans="1:6">
      <c r="A100" s="595">
        <v>2</v>
      </c>
      <c r="B100" s="596"/>
      <c r="C100" s="77"/>
      <c r="D100" s="77"/>
      <c r="E100" s="77"/>
      <c r="F100" s="411">
        <f t="shared" ref="F100:F113" si="5">C100-E100</f>
        <v>0</v>
      </c>
    </row>
    <row r="101" spans="1:6">
      <c r="A101" s="595">
        <v>3</v>
      </c>
      <c r="B101" s="596"/>
      <c r="C101" s="77"/>
      <c r="D101" s="77"/>
      <c r="E101" s="77"/>
      <c r="F101" s="411">
        <f t="shared" si="5"/>
        <v>0</v>
      </c>
    </row>
    <row r="102" spans="1:6">
      <c r="A102" s="595">
        <v>4</v>
      </c>
      <c r="B102" s="596"/>
      <c r="C102" s="77"/>
      <c r="D102" s="77"/>
      <c r="E102" s="77"/>
      <c r="F102" s="411">
        <f t="shared" si="5"/>
        <v>0</v>
      </c>
    </row>
    <row r="103" spans="1:6">
      <c r="A103" s="595">
        <v>5</v>
      </c>
      <c r="B103" s="596"/>
      <c r="C103" s="77"/>
      <c r="D103" s="77"/>
      <c r="E103" s="77"/>
      <c r="F103" s="411">
        <f t="shared" si="5"/>
        <v>0</v>
      </c>
    </row>
    <row r="104" spans="1:6">
      <c r="A104" s="595">
        <v>6</v>
      </c>
      <c r="B104" s="596"/>
      <c r="C104" s="77"/>
      <c r="D104" s="77"/>
      <c r="E104" s="77"/>
      <c r="F104" s="411">
        <f t="shared" si="5"/>
        <v>0</v>
      </c>
    </row>
    <row r="105" spans="1:6">
      <c r="A105" s="595">
        <v>7</v>
      </c>
      <c r="B105" s="596"/>
      <c r="C105" s="77"/>
      <c r="D105" s="77"/>
      <c r="E105" s="77"/>
      <c r="F105" s="411">
        <f t="shared" si="5"/>
        <v>0</v>
      </c>
    </row>
    <row r="106" spans="1:6">
      <c r="A106" s="595">
        <v>8</v>
      </c>
      <c r="B106" s="596"/>
      <c r="C106" s="77"/>
      <c r="D106" s="77"/>
      <c r="E106" s="77"/>
      <c r="F106" s="411">
        <f t="shared" si="5"/>
        <v>0</v>
      </c>
    </row>
    <row r="107" spans="1:6">
      <c r="A107" s="595">
        <v>9</v>
      </c>
      <c r="B107" s="596"/>
      <c r="C107" s="77"/>
      <c r="D107" s="77"/>
      <c r="E107" s="77"/>
      <c r="F107" s="411">
        <f t="shared" si="5"/>
        <v>0</v>
      </c>
    </row>
    <row r="108" spans="1:6">
      <c r="A108" s="595">
        <v>10</v>
      </c>
      <c r="B108" s="596"/>
      <c r="C108" s="77"/>
      <c r="D108" s="77"/>
      <c r="E108" s="77"/>
      <c r="F108" s="411">
        <f t="shared" si="5"/>
        <v>0</v>
      </c>
    </row>
    <row r="109" spans="1:6">
      <c r="A109" s="595">
        <v>11</v>
      </c>
      <c r="B109" s="596"/>
      <c r="C109" s="77"/>
      <c r="D109" s="77"/>
      <c r="E109" s="77"/>
      <c r="F109" s="411">
        <f t="shared" si="5"/>
        <v>0</v>
      </c>
    </row>
    <row r="110" spans="1:6">
      <c r="A110" s="595">
        <v>12</v>
      </c>
      <c r="B110" s="596"/>
      <c r="C110" s="77"/>
      <c r="D110" s="77"/>
      <c r="E110" s="77"/>
      <c r="F110" s="411">
        <f t="shared" si="5"/>
        <v>0</v>
      </c>
    </row>
    <row r="111" spans="1:6">
      <c r="A111" s="595">
        <v>13</v>
      </c>
      <c r="B111" s="596"/>
      <c r="C111" s="77"/>
      <c r="D111" s="77"/>
      <c r="E111" s="77"/>
      <c r="F111" s="411">
        <f t="shared" si="5"/>
        <v>0</v>
      </c>
    </row>
    <row r="112" spans="1:6">
      <c r="A112" s="595">
        <v>14</v>
      </c>
      <c r="B112" s="596"/>
      <c r="C112" s="77"/>
      <c r="D112" s="77"/>
      <c r="E112" s="77"/>
      <c r="F112" s="411">
        <f t="shared" si="5"/>
        <v>0</v>
      </c>
    </row>
    <row r="113" spans="1:6">
      <c r="A113" s="595">
        <v>15</v>
      </c>
      <c r="B113" s="596"/>
      <c r="C113" s="77"/>
      <c r="D113" s="77"/>
      <c r="E113" s="77"/>
      <c r="F113" s="411">
        <f t="shared" si="5"/>
        <v>0</v>
      </c>
    </row>
    <row r="114" spans="1:6">
      <c r="A114" s="444" t="s">
        <v>556</v>
      </c>
      <c r="B114" s="445" t="s">
        <v>568</v>
      </c>
      <c r="C114" s="413">
        <f>SUM(C99:C113)</f>
        <v>0</v>
      </c>
      <c r="D114" s="413"/>
      <c r="E114" s="413">
        <f>SUM(E99:E113)</f>
        <v>0</v>
      </c>
      <c r="F114" s="413">
        <f>SUM(F99:F113)</f>
        <v>0</v>
      </c>
    </row>
    <row r="115" spans="1:6" ht="21.75" customHeight="1">
      <c r="A115" s="443" t="s">
        <v>558</v>
      </c>
      <c r="B115" s="445"/>
      <c r="C115" s="412"/>
      <c r="D115" s="412"/>
      <c r="E115" s="412"/>
      <c r="F115" s="412"/>
    </row>
    <row r="116" spans="1:6">
      <c r="A116" s="595">
        <v>1</v>
      </c>
      <c r="B116" s="596"/>
      <c r="C116" s="77"/>
      <c r="D116" s="77"/>
      <c r="E116" s="77"/>
      <c r="F116" s="411">
        <f>C116-E116</f>
        <v>0</v>
      </c>
    </row>
    <row r="117" spans="1:6">
      <c r="A117" s="595">
        <v>2</v>
      </c>
      <c r="B117" s="596"/>
      <c r="C117" s="77"/>
      <c r="D117" s="77"/>
      <c r="E117" s="77"/>
      <c r="F117" s="411">
        <f t="shared" ref="F117:F130" si="6">C117-E117</f>
        <v>0</v>
      </c>
    </row>
    <row r="118" spans="1:6">
      <c r="A118" s="595">
        <v>3</v>
      </c>
      <c r="B118" s="596"/>
      <c r="C118" s="77"/>
      <c r="D118" s="77"/>
      <c r="E118" s="77"/>
      <c r="F118" s="411">
        <f t="shared" si="6"/>
        <v>0</v>
      </c>
    </row>
    <row r="119" spans="1:6">
      <c r="A119" s="595">
        <v>4</v>
      </c>
      <c r="B119" s="596"/>
      <c r="C119" s="77"/>
      <c r="D119" s="77"/>
      <c r="E119" s="77"/>
      <c r="F119" s="411">
        <f t="shared" si="6"/>
        <v>0</v>
      </c>
    </row>
    <row r="120" spans="1:6">
      <c r="A120" s="595">
        <v>5</v>
      </c>
      <c r="B120" s="596"/>
      <c r="C120" s="77"/>
      <c r="D120" s="77"/>
      <c r="E120" s="77"/>
      <c r="F120" s="411">
        <f t="shared" si="6"/>
        <v>0</v>
      </c>
    </row>
    <row r="121" spans="1:6">
      <c r="A121" s="595">
        <v>6</v>
      </c>
      <c r="B121" s="596"/>
      <c r="C121" s="77"/>
      <c r="D121" s="77"/>
      <c r="E121" s="77"/>
      <c r="F121" s="411">
        <f t="shared" si="6"/>
        <v>0</v>
      </c>
    </row>
    <row r="122" spans="1:6">
      <c r="A122" s="595">
        <v>7</v>
      </c>
      <c r="B122" s="596"/>
      <c r="C122" s="77"/>
      <c r="D122" s="77"/>
      <c r="E122" s="77"/>
      <c r="F122" s="411">
        <f t="shared" si="6"/>
        <v>0</v>
      </c>
    </row>
    <row r="123" spans="1:6">
      <c r="A123" s="595">
        <v>8</v>
      </c>
      <c r="B123" s="596"/>
      <c r="C123" s="77"/>
      <c r="D123" s="77"/>
      <c r="E123" s="77"/>
      <c r="F123" s="411">
        <f t="shared" si="6"/>
        <v>0</v>
      </c>
    </row>
    <row r="124" spans="1:6">
      <c r="A124" s="595">
        <v>9</v>
      </c>
      <c r="B124" s="596"/>
      <c r="C124" s="77"/>
      <c r="D124" s="77"/>
      <c r="E124" s="77"/>
      <c r="F124" s="411">
        <f t="shared" si="6"/>
        <v>0</v>
      </c>
    </row>
    <row r="125" spans="1:6">
      <c r="A125" s="595">
        <v>10</v>
      </c>
      <c r="B125" s="596"/>
      <c r="C125" s="77"/>
      <c r="D125" s="77"/>
      <c r="E125" s="77"/>
      <c r="F125" s="411">
        <f t="shared" si="6"/>
        <v>0</v>
      </c>
    </row>
    <row r="126" spans="1:6">
      <c r="A126" s="595">
        <v>11</v>
      </c>
      <c r="B126" s="596"/>
      <c r="C126" s="77"/>
      <c r="D126" s="77"/>
      <c r="E126" s="77"/>
      <c r="F126" s="411">
        <f t="shared" si="6"/>
        <v>0</v>
      </c>
    </row>
    <row r="127" spans="1:6">
      <c r="A127" s="595">
        <v>12</v>
      </c>
      <c r="B127" s="596"/>
      <c r="C127" s="77"/>
      <c r="D127" s="77"/>
      <c r="E127" s="77"/>
      <c r="F127" s="411">
        <f t="shared" si="6"/>
        <v>0</v>
      </c>
    </row>
    <row r="128" spans="1:6">
      <c r="A128" s="595">
        <v>13</v>
      </c>
      <c r="B128" s="596"/>
      <c r="C128" s="77"/>
      <c r="D128" s="77"/>
      <c r="E128" s="77"/>
      <c r="F128" s="411">
        <f t="shared" si="6"/>
        <v>0</v>
      </c>
    </row>
    <row r="129" spans="1:6">
      <c r="A129" s="595">
        <v>14</v>
      </c>
      <c r="B129" s="596"/>
      <c r="C129" s="77"/>
      <c r="D129" s="77"/>
      <c r="E129" s="77"/>
      <c r="F129" s="411">
        <f t="shared" si="6"/>
        <v>0</v>
      </c>
    </row>
    <row r="130" spans="1:6">
      <c r="A130" s="595">
        <v>15</v>
      </c>
      <c r="B130" s="596"/>
      <c r="C130" s="77"/>
      <c r="D130" s="77"/>
      <c r="E130" s="77"/>
      <c r="F130" s="411">
        <f t="shared" si="6"/>
        <v>0</v>
      </c>
    </row>
    <row r="131" spans="1:6">
      <c r="A131" s="444" t="s">
        <v>559</v>
      </c>
      <c r="B131" s="445" t="s">
        <v>569</v>
      </c>
      <c r="C131" s="413">
        <f>SUM(C116:C130)</f>
        <v>0</v>
      </c>
      <c r="D131" s="413"/>
      <c r="E131" s="413">
        <f>SUM(E116:E130)</f>
        <v>0</v>
      </c>
      <c r="F131" s="413">
        <f>SUM(F116:F130)</f>
        <v>0</v>
      </c>
    </row>
    <row r="132" spans="1:6">
      <c r="A132" s="441" t="s">
        <v>561</v>
      </c>
      <c r="B132" s="445"/>
      <c r="C132" s="412"/>
      <c r="D132" s="412"/>
      <c r="E132" s="412"/>
      <c r="F132" s="412"/>
    </row>
    <row r="133" spans="1:6">
      <c r="A133" s="595">
        <v>1</v>
      </c>
      <c r="B133" s="596"/>
      <c r="C133" s="77"/>
      <c r="D133" s="77"/>
      <c r="E133" s="77"/>
      <c r="F133" s="411">
        <f>C133-E133</f>
        <v>0</v>
      </c>
    </row>
    <row r="134" spans="1:6">
      <c r="A134" s="595">
        <v>2</v>
      </c>
      <c r="B134" s="596"/>
      <c r="C134" s="77"/>
      <c r="D134" s="77"/>
      <c r="E134" s="77"/>
      <c r="F134" s="411">
        <f t="shared" ref="F134:F147" si="7">C134-E134</f>
        <v>0</v>
      </c>
    </row>
    <row r="135" spans="1:6">
      <c r="A135" s="595">
        <v>3</v>
      </c>
      <c r="B135" s="596"/>
      <c r="C135" s="77"/>
      <c r="D135" s="77"/>
      <c r="E135" s="77"/>
      <c r="F135" s="411">
        <f t="shared" si="7"/>
        <v>0</v>
      </c>
    </row>
    <row r="136" spans="1:6">
      <c r="A136" s="595">
        <v>4</v>
      </c>
      <c r="B136" s="596"/>
      <c r="C136" s="77"/>
      <c r="D136" s="77"/>
      <c r="E136" s="77"/>
      <c r="F136" s="411">
        <f t="shared" si="7"/>
        <v>0</v>
      </c>
    </row>
    <row r="137" spans="1:6">
      <c r="A137" s="595">
        <v>5</v>
      </c>
      <c r="B137" s="596"/>
      <c r="C137" s="77"/>
      <c r="D137" s="77"/>
      <c r="E137" s="77"/>
      <c r="F137" s="411">
        <f t="shared" si="7"/>
        <v>0</v>
      </c>
    </row>
    <row r="138" spans="1:6">
      <c r="A138" s="595">
        <v>6</v>
      </c>
      <c r="B138" s="596"/>
      <c r="C138" s="77"/>
      <c r="D138" s="77"/>
      <c r="E138" s="77"/>
      <c r="F138" s="411">
        <f t="shared" si="7"/>
        <v>0</v>
      </c>
    </row>
    <row r="139" spans="1:6">
      <c r="A139" s="595">
        <v>7</v>
      </c>
      <c r="B139" s="596"/>
      <c r="C139" s="77"/>
      <c r="D139" s="77"/>
      <c r="E139" s="77"/>
      <c r="F139" s="411">
        <f t="shared" si="7"/>
        <v>0</v>
      </c>
    </row>
    <row r="140" spans="1:6">
      <c r="A140" s="595">
        <v>8</v>
      </c>
      <c r="B140" s="596"/>
      <c r="C140" s="77"/>
      <c r="D140" s="77"/>
      <c r="E140" s="77"/>
      <c r="F140" s="411">
        <f t="shared" si="7"/>
        <v>0</v>
      </c>
    </row>
    <row r="141" spans="1:6">
      <c r="A141" s="595">
        <v>9</v>
      </c>
      <c r="B141" s="596"/>
      <c r="C141" s="77"/>
      <c r="D141" s="77"/>
      <c r="E141" s="77"/>
      <c r="F141" s="411">
        <f t="shared" si="7"/>
        <v>0</v>
      </c>
    </row>
    <row r="142" spans="1:6">
      <c r="A142" s="595">
        <v>10</v>
      </c>
      <c r="B142" s="596"/>
      <c r="C142" s="77"/>
      <c r="D142" s="77"/>
      <c r="E142" s="77"/>
      <c r="F142" s="411">
        <f t="shared" si="7"/>
        <v>0</v>
      </c>
    </row>
    <row r="143" spans="1:6">
      <c r="A143" s="595">
        <v>11</v>
      </c>
      <c r="B143" s="596"/>
      <c r="C143" s="77"/>
      <c r="D143" s="77"/>
      <c r="E143" s="77"/>
      <c r="F143" s="411">
        <f t="shared" si="7"/>
        <v>0</v>
      </c>
    </row>
    <row r="144" spans="1:6">
      <c r="A144" s="595">
        <v>12</v>
      </c>
      <c r="B144" s="596"/>
      <c r="C144" s="77"/>
      <c r="D144" s="77"/>
      <c r="E144" s="77"/>
      <c r="F144" s="411">
        <f t="shared" si="7"/>
        <v>0</v>
      </c>
    </row>
    <row r="145" spans="1:8">
      <c r="A145" s="595">
        <v>13</v>
      </c>
      <c r="B145" s="596"/>
      <c r="C145" s="77"/>
      <c r="D145" s="77"/>
      <c r="E145" s="77"/>
      <c r="F145" s="411">
        <f t="shared" si="7"/>
        <v>0</v>
      </c>
    </row>
    <row r="146" spans="1:8">
      <c r="A146" s="595">
        <v>14</v>
      </c>
      <c r="B146" s="596"/>
      <c r="C146" s="77"/>
      <c r="D146" s="77"/>
      <c r="E146" s="77"/>
      <c r="F146" s="411">
        <f t="shared" si="7"/>
        <v>0</v>
      </c>
    </row>
    <row r="147" spans="1:8">
      <c r="A147" s="595">
        <v>15</v>
      </c>
      <c r="B147" s="596"/>
      <c r="C147" s="77"/>
      <c r="D147" s="77"/>
      <c r="E147" s="77"/>
      <c r="F147" s="411">
        <f t="shared" si="7"/>
        <v>0</v>
      </c>
    </row>
    <row r="148" spans="1:8">
      <c r="A148" s="444" t="s">
        <v>562</v>
      </c>
      <c r="B148" s="445" t="s">
        <v>570</v>
      </c>
      <c r="C148" s="413">
        <f>SUM(C133:C147)</f>
        <v>0</v>
      </c>
      <c r="D148" s="413"/>
      <c r="E148" s="413">
        <f>SUM(E133:E147)</f>
        <v>0</v>
      </c>
      <c r="F148" s="413">
        <f>SUM(F133:F147)</f>
        <v>0</v>
      </c>
    </row>
    <row r="149" spans="1:8">
      <c r="A149" s="448" t="s">
        <v>571</v>
      </c>
      <c r="B149" s="445" t="s">
        <v>572</v>
      </c>
      <c r="C149" s="413">
        <f>C148+C131+C114+C97</f>
        <v>0</v>
      </c>
      <c r="D149" s="413"/>
      <c r="E149" s="413">
        <f>E148+E131+E114+E97</f>
        <v>0</v>
      </c>
      <c r="F149" s="413">
        <f>F148+F131+F114+F97</f>
        <v>0</v>
      </c>
    </row>
    <row r="150" spans="1:8">
      <c r="A150" s="451"/>
      <c r="B150" s="452"/>
      <c r="C150" s="453"/>
      <c r="D150" s="453"/>
      <c r="E150" s="453"/>
      <c r="F150" s="453"/>
    </row>
    <row r="151" spans="1:8">
      <c r="A151" s="607" t="s">
        <v>8</v>
      </c>
      <c r="B151" s="632">
        <f>pdeReportingDate</f>
        <v>45120</v>
      </c>
      <c r="C151" s="632"/>
      <c r="D151" s="632"/>
      <c r="E151" s="632"/>
      <c r="F151" s="632"/>
      <c r="G151" s="632"/>
      <c r="H151" s="632"/>
    </row>
    <row r="152" spans="1:8">
      <c r="A152" s="607"/>
      <c r="B152" s="614"/>
      <c r="C152" s="614"/>
      <c r="D152" s="614"/>
      <c r="E152" s="614"/>
      <c r="F152" s="614"/>
      <c r="G152" s="614"/>
      <c r="H152" s="614"/>
    </row>
    <row r="153" spans="1:8">
      <c r="A153" s="608" t="s">
        <v>293</v>
      </c>
      <c r="B153" s="633" t="str">
        <f>authorName</f>
        <v>Ирина Р. Маркова-Гюрова</v>
      </c>
      <c r="C153" s="633"/>
      <c r="D153" s="633"/>
      <c r="E153" s="633"/>
      <c r="F153" s="633"/>
      <c r="G153" s="633"/>
      <c r="H153" s="633"/>
    </row>
    <row r="154" spans="1:8">
      <c r="A154" s="608"/>
      <c r="B154" s="68"/>
      <c r="C154" s="68"/>
      <c r="D154" s="68"/>
      <c r="E154" s="68"/>
      <c r="F154" s="68"/>
      <c r="G154" s="68"/>
      <c r="H154" s="68"/>
    </row>
    <row r="155" spans="1:8">
      <c r="A155" s="608" t="s">
        <v>13</v>
      </c>
      <c r="B155" s="634"/>
      <c r="C155" s="634"/>
      <c r="D155" s="634"/>
      <c r="E155" s="634"/>
      <c r="F155" s="634"/>
      <c r="G155" s="634"/>
      <c r="H155" s="634"/>
    </row>
    <row r="156" spans="1:8">
      <c r="A156" s="613"/>
      <c r="B156" s="631" t="s">
        <v>294</v>
      </c>
      <c r="C156" s="631"/>
      <c r="D156" s="631"/>
      <c r="E156" s="631"/>
      <c r="F156" s="505"/>
      <c r="G156" s="40"/>
      <c r="H156" s="37"/>
    </row>
    <row r="157" spans="1:8">
      <c r="A157" s="613"/>
      <c r="B157" s="631" t="s">
        <v>294</v>
      </c>
      <c r="C157" s="631"/>
      <c r="D157" s="631"/>
      <c r="E157" s="631"/>
      <c r="F157" s="505"/>
      <c r="G157" s="40"/>
      <c r="H157" s="37"/>
    </row>
    <row r="158" spans="1:8">
      <c r="A158" s="613"/>
      <c r="B158" s="631" t="s">
        <v>294</v>
      </c>
      <c r="C158" s="631"/>
      <c r="D158" s="631"/>
      <c r="E158" s="631"/>
      <c r="F158" s="505"/>
      <c r="G158" s="40"/>
      <c r="H158" s="37"/>
    </row>
    <row r="159" spans="1:8">
      <c r="A159" s="613"/>
      <c r="B159" s="631" t="s">
        <v>294</v>
      </c>
      <c r="C159" s="631"/>
      <c r="D159" s="631"/>
      <c r="E159" s="631"/>
      <c r="F159" s="505"/>
      <c r="G159" s="40"/>
      <c r="H159" s="37"/>
    </row>
    <row r="160" spans="1:8">
      <c r="A160" s="613"/>
      <c r="B160" s="631"/>
      <c r="C160" s="631"/>
      <c r="D160" s="631"/>
      <c r="E160" s="631"/>
      <c r="F160" s="505"/>
      <c r="G160" s="40"/>
      <c r="H160" s="37"/>
    </row>
    <row r="161" spans="1:8">
      <c r="A161" s="613"/>
      <c r="B161" s="631"/>
      <c r="C161" s="631"/>
      <c r="D161" s="631"/>
      <c r="E161" s="631"/>
      <c r="F161" s="505"/>
      <c r="G161" s="40"/>
      <c r="H161" s="37"/>
    </row>
    <row r="162" spans="1:8">
      <c r="A162" s="613"/>
      <c r="B162" s="631"/>
      <c r="C162" s="631"/>
      <c r="D162" s="631"/>
      <c r="E162" s="631"/>
      <c r="F162" s="505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7"/>
  <sheetViews>
    <sheetView view="pageBreakPreview" topLeftCell="B13" zoomScale="90" zoomScaleNormal="85" zoomScaleSheetLayoutView="90" workbookViewId="0">
      <selection activeCell="R19" sqref="R19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573</v>
      </c>
      <c r="B1" s="32"/>
      <c r="C1" s="33"/>
      <c r="D1" s="33"/>
      <c r="E1" s="33"/>
      <c r="F1" s="33"/>
      <c r="G1" s="33"/>
      <c r="H1" s="33"/>
      <c r="I1" s="33"/>
      <c r="J1" s="15"/>
      <c r="K1" s="57"/>
      <c r="L1" s="56"/>
      <c r="M1" s="56"/>
    </row>
    <row r="2" spans="1:18">
      <c r="A2" s="62"/>
      <c r="B2" s="32"/>
      <c r="C2" s="33"/>
      <c r="D2" s="33"/>
      <c r="E2" s="33"/>
      <c r="F2" s="33"/>
      <c r="G2" s="33"/>
      <c r="H2" s="33"/>
      <c r="I2" s="33"/>
      <c r="J2" s="15"/>
      <c r="K2" s="56"/>
      <c r="L2" s="56"/>
      <c r="M2" s="56"/>
    </row>
    <row r="3" spans="1:18">
      <c r="A3" s="63" t="str">
        <f>CONCATENATE("на ",UPPER(pdeName))</f>
        <v>на ХОЛДИНГ ВАРНА АД</v>
      </c>
      <c r="B3" s="55"/>
      <c r="C3" s="61"/>
      <c r="D3" s="61"/>
      <c r="E3" s="61"/>
      <c r="F3" s="61"/>
      <c r="G3" s="61"/>
      <c r="H3" s="61"/>
      <c r="I3" s="61"/>
      <c r="J3" s="61"/>
      <c r="K3" s="36"/>
      <c r="P3" s="45"/>
      <c r="Q3" s="614"/>
    </row>
    <row r="4" spans="1:18">
      <c r="A4" s="63" t="str">
        <f>CONCATENATE("ЕИК по БУЛСТАТ: ", pdeBulstat)</f>
        <v>ЕИК по БУЛСТАТ: 103249584</v>
      </c>
      <c r="B4" s="91"/>
      <c r="C4" s="91"/>
      <c r="D4" s="91"/>
      <c r="E4" s="91"/>
      <c r="F4" s="91"/>
      <c r="G4" s="91"/>
      <c r="H4" s="91"/>
      <c r="I4" s="91"/>
      <c r="J4" s="91"/>
      <c r="L4" s="37"/>
      <c r="P4" s="66"/>
      <c r="Q4" s="68"/>
      <c r="R4" s="13"/>
    </row>
    <row r="5" spans="1:18">
      <c r="A5" s="63" t="str">
        <f>CONCATENATE("към ",TEXT(endDate,"dd.mm.yyyy")," г.")</f>
        <v>към 30.06.2023 г.</v>
      </c>
      <c r="B5" s="15"/>
      <c r="C5" s="25"/>
      <c r="D5" s="25"/>
      <c r="E5" s="25"/>
      <c r="F5" s="25"/>
      <c r="G5" s="61"/>
      <c r="H5" s="61"/>
      <c r="I5" s="61"/>
      <c r="J5" s="62"/>
      <c r="L5" s="39"/>
      <c r="P5" s="66"/>
      <c r="Q5" s="615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26</v>
      </c>
    </row>
    <row r="7" spans="1:18" s="93" customFormat="1" ht="31.5">
      <c r="A7" s="652" t="s">
        <v>484</v>
      </c>
      <c r="B7" s="653"/>
      <c r="C7" s="656" t="s">
        <v>28</v>
      </c>
      <c r="D7" s="292" t="s">
        <v>574</v>
      </c>
      <c r="E7" s="292"/>
      <c r="F7" s="292"/>
      <c r="G7" s="292"/>
      <c r="H7" s="292" t="s">
        <v>575</v>
      </c>
      <c r="I7" s="292"/>
      <c r="J7" s="648" t="s">
        <v>576</v>
      </c>
      <c r="K7" s="292" t="s">
        <v>577</v>
      </c>
      <c r="L7" s="292"/>
      <c r="M7" s="292"/>
      <c r="N7" s="292"/>
      <c r="O7" s="292" t="s">
        <v>575</v>
      </c>
      <c r="P7" s="292"/>
      <c r="Q7" s="648" t="s">
        <v>578</v>
      </c>
      <c r="R7" s="650" t="s">
        <v>579</v>
      </c>
    </row>
    <row r="8" spans="1:18" s="93" customFormat="1" ht="66.75" customHeight="1">
      <c r="A8" s="654"/>
      <c r="B8" s="655"/>
      <c r="C8" s="657"/>
      <c r="D8" s="123" t="s">
        <v>580</v>
      </c>
      <c r="E8" s="123" t="s">
        <v>581</v>
      </c>
      <c r="F8" s="123" t="s">
        <v>582</v>
      </c>
      <c r="G8" s="123" t="s">
        <v>583</v>
      </c>
      <c r="H8" s="123" t="s">
        <v>584</v>
      </c>
      <c r="I8" s="123" t="s">
        <v>585</v>
      </c>
      <c r="J8" s="649"/>
      <c r="K8" s="123" t="s">
        <v>580</v>
      </c>
      <c r="L8" s="123" t="s">
        <v>586</v>
      </c>
      <c r="M8" s="123" t="s">
        <v>587</v>
      </c>
      <c r="N8" s="123" t="s">
        <v>588</v>
      </c>
      <c r="O8" s="123" t="s">
        <v>584</v>
      </c>
      <c r="P8" s="123" t="s">
        <v>585</v>
      </c>
      <c r="Q8" s="649"/>
      <c r="R8" s="651"/>
    </row>
    <row r="9" spans="1:18" s="93" customFormat="1" ht="16.5" thickBot="1">
      <c r="A9" s="314" t="s">
        <v>589</v>
      </c>
      <c r="B9" s="306"/>
      <c r="C9" s="307" t="s">
        <v>35</v>
      </c>
      <c r="D9" s="308">
        <v>1</v>
      </c>
      <c r="E9" s="308">
        <v>2</v>
      </c>
      <c r="F9" s="308">
        <v>3</v>
      </c>
      <c r="G9" s="308">
        <v>4</v>
      </c>
      <c r="H9" s="308">
        <v>5</v>
      </c>
      <c r="I9" s="308">
        <v>6</v>
      </c>
      <c r="J9" s="308">
        <v>7</v>
      </c>
      <c r="K9" s="308">
        <v>8</v>
      </c>
      <c r="L9" s="308">
        <v>9</v>
      </c>
      <c r="M9" s="308">
        <v>10</v>
      </c>
      <c r="N9" s="308">
        <v>11</v>
      </c>
      <c r="O9" s="308">
        <v>12</v>
      </c>
      <c r="P9" s="308">
        <v>13</v>
      </c>
      <c r="Q9" s="308">
        <v>14</v>
      </c>
      <c r="R9" s="309">
        <v>15</v>
      </c>
    </row>
    <row r="10" spans="1:18">
      <c r="A10" s="315" t="s">
        <v>590</v>
      </c>
      <c r="B10" s="310" t="s">
        <v>591</v>
      </c>
      <c r="C10" s="311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3"/>
    </row>
    <row r="11" spans="1:18">
      <c r="A11" s="294" t="s">
        <v>592</v>
      </c>
      <c r="B11" s="278" t="s">
        <v>593</v>
      </c>
      <c r="C11" s="124" t="s">
        <v>594</v>
      </c>
      <c r="D11" s="285">
        <v>17139</v>
      </c>
      <c r="E11" s="285"/>
      <c r="F11" s="285"/>
      <c r="G11" s="281">
        <f>D11+E11-F11</f>
        <v>17139</v>
      </c>
      <c r="H11" s="285"/>
      <c r="I11" s="285"/>
      <c r="J11" s="281">
        <f>G11+H11-I11</f>
        <v>17139</v>
      </c>
      <c r="K11" s="285"/>
      <c r="L11" s="285"/>
      <c r="M11" s="285"/>
      <c r="N11" s="281">
        <f>K11+L11-M11</f>
        <v>0</v>
      </c>
      <c r="O11" s="285"/>
      <c r="P11" s="285"/>
      <c r="Q11" s="281">
        <f t="shared" ref="Q11:Q28" si="0">N11+O11-P11</f>
        <v>0</v>
      </c>
      <c r="R11" s="295">
        <f t="shared" ref="R11:R28" si="1">J11-Q11</f>
        <v>17139</v>
      </c>
    </row>
    <row r="12" spans="1:18">
      <c r="A12" s="294" t="s">
        <v>595</v>
      </c>
      <c r="B12" s="278" t="s">
        <v>596</v>
      </c>
      <c r="C12" s="124" t="s">
        <v>597</v>
      </c>
      <c r="D12" s="285"/>
      <c r="E12" s="285"/>
      <c r="F12" s="285"/>
      <c r="G12" s="281">
        <f t="shared" ref="G12:G42" si="2">D12+E12-F12</f>
        <v>0</v>
      </c>
      <c r="H12" s="285"/>
      <c r="I12" s="285"/>
      <c r="J12" s="281">
        <f t="shared" ref="J12:J42" si="3">G12+H12-I12</f>
        <v>0</v>
      </c>
      <c r="K12" s="285"/>
      <c r="L12" s="285"/>
      <c r="M12" s="285"/>
      <c r="N12" s="281">
        <f t="shared" ref="N12:N42" si="4">K12+L12-M12</f>
        <v>0</v>
      </c>
      <c r="O12" s="285"/>
      <c r="P12" s="285"/>
      <c r="Q12" s="281">
        <f t="shared" si="0"/>
        <v>0</v>
      </c>
      <c r="R12" s="295">
        <f t="shared" si="1"/>
        <v>0</v>
      </c>
    </row>
    <row r="13" spans="1:18">
      <c r="A13" s="294" t="s">
        <v>598</v>
      </c>
      <c r="B13" s="278" t="s">
        <v>599</v>
      </c>
      <c r="C13" s="124" t="s">
        <v>600</v>
      </c>
      <c r="D13" s="285"/>
      <c r="E13" s="285"/>
      <c r="F13" s="285"/>
      <c r="G13" s="281">
        <f t="shared" si="2"/>
        <v>0</v>
      </c>
      <c r="H13" s="285"/>
      <c r="I13" s="285"/>
      <c r="J13" s="281">
        <f t="shared" si="3"/>
        <v>0</v>
      </c>
      <c r="K13" s="285"/>
      <c r="L13" s="285"/>
      <c r="M13" s="285"/>
      <c r="N13" s="281">
        <f t="shared" si="4"/>
        <v>0</v>
      </c>
      <c r="O13" s="285"/>
      <c r="P13" s="285"/>
      <c r="Q13" s="281">
        <f t="shared" si="0"/>
        <v>0</v>
      </c>
      <c r="R13" s="295">
        <f t="shared" si="1"/>
        <v>0</v>
      </c>
    </row>
    <row r="14" spans="1:18">
      <c r="A14" s="294" t="s">
        <v>601</v>
      </c>
      <c r="B14" s="278" t="s">
        <v>602</v>
      </c>
      <c r="C14" s="124" t="s">
        <v>603</v>
      </c>
      <c r="D14" s="285">
        <v>21637</v>
      </c>
      <c r="E14" s="285"/>
      <c r="F14" s="285"/>
      <c r="G14" s="281">
        <f t="shared" si="2"/>
        <v>21637</v>
      </c>
      <c r="H14" s="285"/>
      <c r="I14" s="285"/>
      <c r="J14" s="281">
        <f t="shared" si="3"/>
        <v>21637</v>
      </c>
      <c r="K14" s="285">
        <v>6440</v>
      </c>
      <c r="L14" s="285">
        <v>248</v>
      </c>
      <c r="M14" s="285"/>
      <c r="N14" s="281">
        <f t="shared" si="4"/>
        <v>6688</v>
      </c>
      <c r="O14" s="285"/>
      <c r="P14" s="285"/>
      <c r="Q14" s="281">
        <f t="shared" si="0"/>
        <v>6688</v>
      </c>
      <c r="R14" s="295">
        <f t="shared" si="1"/>
        <v>14949</v>
      </c>
    </row>
    <row r="15" spans="1:18">
      <c r="A15" s="294" t="s">
        <v>604</v>
      </c>
      <c r="B15" s="278" t="s">
        <v>605</v>
      </c>
      <c r="C15" s="124" t="s">
        <v>606</v>
      </c>
      <c r="D15" s="285">
        <v>62</v>
      </c>
      <c r="E15" s="285"/>
      <c r="F15" s="285"/>
      <c r="G15" s="281">
        <f t="shared" si="2"/>
        <v>62</v>
      </c>
      <c r="H15" s="285"/>
      <c r="I15" s="285"/>
      <c r="J15" s="281">
        <f t="shared" si="3"/>
        <v>62</v>
      </c>
      <c r="K15" s="285">
        <v>41</v>
      </c>
      <c r="L15" s="285">
        <v>4</v>
      </c>
      <c r="M15" s="285"/>
      <c r="N15" s="281">
        <f t="shared" si="4"/>
        <v>45</v>
      </c>
      <c r="O15" s="285"/>
      <c r="P15" s="285"/>
      <c r="Q15" s="281">
        <f t="shared" si="0"/>
        <v>45</v>
      </c>
      <c r="R15" s="295">
        <f t="shared" si="1"/>
        <v>17</v>
      </c>
    </row>
    <row r="16" spans="1:18">
      <c r="A16" s="316" t="s">
        <v>607</v>
      </c>
      <c r="B16" s="278" t="s">
        <v>608</v>
      </c>
      <c r="C16" s="124" t="s">
        <v>609</v>
      </c>
      <c r="D16" s="285">
        <v>72</v>
      </c>
      <c r="E16" s="285">
        <v>2</v>
      </c>
      <c r="F16" s="285"/>
      <c r="G16" s="281">
        <f t="shared" si="2"/>
        <v>74</v>
      </c>
      <c r="H16" s="285"/>
      <c r="I16" s="285"/>
      <c r="J16" s="281">
        <f t="shared" si="3"/>
        <v>74</v>
      </c>
      <c r="K16" s="285">
        <v>45</v>
      </c>
      <c r="L16" s="285">
        <v>2</v>
      </c>
      <c r="M16" s="285"/>
      <c r="N16" s="281">
        <f t="shared" si="4"/>
        <v>47</v>
      </c>
      <c r="O16" s="285"/>
      <c r="P16" s="285"/>
      <c r="Q16" s="281">
        <f t="shared" si="0"/>
        <v>47</v>
      </c>
      <c r="R16" s="295">
        <f t="shared" si="1"/>
        <v>27</v>
      </c>
    </row>
    <row r="17" spans="1:18" ht="31.5">
      <c r="A17" s="294" t="s">
        <v>610</v>
      </c>
      <c r="B17" s="126" t="s">
        <v>611</v>
      </c>
      <c r="C17" s="125" t="s">
        <v>612</v>
      </c>
      <c r="D17" s="285">
        <v>7027</v>
      </c>
      <c r="E17" s="285">
        <v>3</v>
      </c>
      <c r="F17" s="285"/>
      <c r="G17" s="281">
        <f t="shared" si="2"/>
        <v>7030</v>
      </c>
      <c r="H17" s="285"/>
      <c r="I17" s="285"/>
      <c r="J17" s="281">
        <f t="shared" si="3"/>
        <v>7030</v>
      </c>
      <c r="K17" s="285"/>
      <c r="L17" s="285"/>
      <c r="M17" s="285"/>
      <c r="N17" s="281">
        <f t="shared" si="4"/>
        <v>0</v>
      </c>
      <c r="O17" s="285"/>
      <c r="P17" s="285"/>
      <c r="Q17" s="281">
        <f t="shared" si="0"/>
        <v>0</v>
      </c>
      <c r="R17" s="295">
        <f t="shared" si="1"/>
        <v>7030</v>
      </c>
    </row>
    <row r="18" spans="1:18">
      <c r="A18" s="294" t="s">
        <v>613</v>
      </c>
      <c r="B18" s="126" t="s">
        <v>614</v>
      </c>
      <c r="C18" s="124" t="s">
        <v>615</v>
      </c>
      <c r="D18" s="285">
        <v>58</v>
      </c>
      <c r="E18" s="285"/>
      <c r="F18" s="285"/>
      <c r="G18" s="281">
        <f t="shared" si="2"/>
        <v>58</v>
      </c>
      <c r="H18" s="285"/>
      <c r="I18" s="285"/>
      <c r="J18" s="281">
        <f t="shared" si="3"/>
        <v>58</v>
      </c>
      <c r="K18" s="285">
        <v>52</v>
      </c>
      <c r="L18" s="285">
        <v>3</v>
      </c>
      <c r="M18" s="285"/>
      <c r="N18" s="281">
        <f t="shared" si="4"/>
        <v>55</v>
      </c>
      <c r="O18" s="285"/>
      <c r="P18" s="285"/>
      <c r="Q18" s="281">
        <f t="shared" si="0"/>
        <v>55</v>
      </c>
      <c r="R18" s="295">
        <f t="shared" si="1"/>
        <v>3</v>
      </c>
    </row>
    <row r="19" spans="1:18">
      <c r="A19" s="294"/>
      <c r="B19" s="279" t="s">
        <v>553</v>
      </c>
      <c r="C19" s="127" t="s">
        <v>616</v>
      </c>
      <c r="D19" s="286">
        <f>SUM(D11:D18)</f>
        <v>45995</v>
      </c>
      <c r="E19" s="286">
        <f>SUM(E11:E18)</f>
        <v>5</v>
      </c>
      <c r="F19" s="286">
        <f>SUM(F11:F18)</f>
        <v>0</v>
      </c>
      <c r="G19" s="281">
        <f t="shared" si="2"/>
        <v>46000</v>
      </c>
      <c r="H19" s="286">
        <f>SUM(H11:H18)</f>
        <v>0</v>
      </c>
      <c r="I19" s="286">
        <f>SUM(I11:I18)</f>
        <v>0</v>
      </c>
      <c r="J19" s="281">
        <f t="shared" si="3"/>
        <v>46000</v>
      </c>
      <c r="K19" s="286">
        <f>SUM(K11:K18)</f>
        <v>6578</v>
      </c>
      <c r="L19" s="286">
        <f>SUM(L11:L18)</f>
        <v>257</v>
      </c>
      <c r="M19" s="286">
        <f>SUM(M11:M18)</f>
        <v>0</v>
      </c>
      <c r="N19" s="281">
        <f t="shared" si="4"/>
        <v>6835</v>
      </c>
      <c r="O19" s="286">
        <f>SUM(O11:O18)</f>
        <v>0</v>
      </c>
      <c r="P19" s="286">
        <f>SUM(P11:P18)</f>
        <v>0</v>
      </c>
      <c r="Q19" s="281">
        <f t="shared" si="0"/>
        <v>6835</v>
      </c>
      <c r="R19" s="295">
        <f t="shared" si="1"/>
        <v>39165</v>
      </c>
    </row>
    <row r="20" spans="1:18">
      <c r="A20" s="296" t="s">
        <v>617</v>
      </c>
      <c r="B20" s="280" t="s">
        <v>618</v>
      </c>
      <c r="C20" s="127" t="s">
        <v>619</v>
      </c>
      <c r="D20" s="285">
        <v>4137</v>
      </c>
      <c r="E20" s="285"/>
      <c r="F20" s="285"/>
      <c r="G20" s="281">
        <f t="shared" si="2"/>
        <v>4137</v>
      </c>
      <c r="H20" s="285"/>
      <c r="I20" s="285"/>
      <c r="J20" s="281">
        <f t="shared" si="3"/>
        <v>4137</v>
      </c>
      <c r="K20" s="285"/>
      <c r="L20" s="285"/>
      <c r="M20" s="285"/>
      <c r="N20" s="281">
        <f t="shared" si="4"/>
        <v>0</v>
      </c>
      <c r="O20" s="285"/>
      <c r="P20" s="285"/>
      <c r="Q20" s="281">
        <f t="shared" si="0"/>
        <v>0</v>
      </c>
      <c r="R20" s="295">
        <f t="shared" si="1"/>
        <v>4137</v>
      </c>
    </row>
    <row r="21" spans="1:18">
      <c r="A21" s="296"/>
      <c r="B21" s="280"/>
      <c r="C21" s="127"/>
      <c r="D21" s="285"/>
      <c r="E21" s="285"/>
      <c r="F21" s="285"/>
      <c r="G21" s="281"/>
      <c r="H21" s="285"/>
      <c r="I21" s="285"/>
      <c r="J21" s="281"/>
      <c r="K21" s="285"/>
      <c r="L21" s="285"/>
      <c r="M21" s="285"/>
      <c r="N21" s="281"/>
      <c r="O21" s="285"/>
      <c r="P21" s="285"/>
      <c r="Q21" s="281"/>
      <c r="R21" s="295"/>
    </row>
    <row r="22" spans="1:18">
      <c r="A22" s="293" t="s">
        <v>620</v>
      </c>
      <c r="B22" s="280" t="s">
        <v>621</v>
      </c>
      <c r="C22" s="127" t="s">
        <v>622</v>
      </c>
      <c r="D22" s="285"/>
      <c r="E22" s="285"/>
      <c r="F22" s="285"/>
      <c r="G22" s="281">
        <f t="shared" si="2"/>
        <v>0</v>
      </c>
      <c r="H22" s="285"/>
      <c r="I22" s="285"/>
      <c r="J22" s="281">
        <f t="shared" si="3"/>
        <v>0</v>
      </c>
      <c r="K22" s="285"/>
      <c r="L22" s="285"/>
      <c r="M22" s="285"/>
      <c r="N22" s="281">
        <f t="shared" si="4"/>
        <v>0</v>
      </c>
      <c r="O22" s="285"/>
      <c r="P22" s="285"/>
      <c r="Q22" s="281">
        <f t="shared" si="0"/>
        <v>0</v>
      </c>
      <c r="R22" s="295">
        <f t="shared" si="1"/>
        <v>0</v>
      </c>
    </row>
    <row r="23" spans="1:18">
      <c r="A23" s="293" t="s">
        <v>623</v>
      </c>
      <c r="B23" s="277" t="s">
        <v>624</v>
      </c>
      <c r="C23" s="124"/>
      <c r="D23" s="287"/>
      <c r="E23" s="287"/>
      <c r="F23" s="287"/>
      <c r="G23" s="281">
        <f t="shared" si="2"/>
        <v>0</v>
      </c>
      <c r="H23" s="287"/>
      <c r="I23" s="287"/>
      <c r="J23" s="281">
        <f t="shared" si="3"/>
        <v>0</v>
      </c>
      <c r="K23" s="287"/>
      <c r="L23" s="287"/>
      <c r="M23" s="287"/>
      <c r="N23" s="281">
        <f t="shared" si="4"/>
        <v>0</v>
      </c>
      <c r="O23" s="287"/>
      <c r="P23" s="287"/>
      <c r="Q23" s="281">
        <f t="shared" si="0"/>
        <v>0</v>
      </c>
      <c r="R23" s="295">
        <f t="shared" si="1"/>
        <v>0</v>
      </c>
    </row>
    <row r="24" spans="1:18">
      <c r="A24" s="294" t="s">
        <v>592</v>
      </c>
      <c r="B24" s="278" t="s">
        <v>625</v>
      </c>
      <c r="C24" s="124" t="s">
        <v>626</v>
      </c>
      <c r="D24" s="285"/>
      <c r="E24" s="285"/>
      <c r="F24" s="285"/>
      <c r="G24" s="281">
        <f t="shared" si="2"/>
        <v>0</v>
      </c>
      <c r="H24" s="285"/>
      <c r="I24" s="285"/>
      <c r="J24" s="281">
        <f t="shared" si="3"/>
        <v>0</v>
      </c>
      <c r="K24" s="285"/>
      <c r="L24" s="285"/>
      <c r="M24" s="285"/>
      <c r="N24" s="281">
        <f t="shared" si="4"/>
        <v>0</v>
      </c>
      <c r="O24" s="285"/>
      <c r="P24" s="285"/>
      <c r="Q24" s="281">
        <f t="shared" si="0"/>
        <v>0</v>
      </c>
      <c r="R24" s="295">
        <f t="shared" si="1"/>
        <v>0</v>
      </c>
    </row>
    <row r="25" spans="1:18">
      <c r="A25" s="294" t="s">
        <v>595</v>
      </c>
      <c r="B25" s="278" t="s">
        <v>627</v>
      </c>
      <c r="C25" s="124" t="s">
        <v>628</v>
      </c>
      <c r="D25" s="285">
        <v>20</v>
      </c>
      <c r="E25" s="285"/>
      <c r="F25" s="285"/>
      <c r="G25" s="281">
        <f t="shared" si="2"/>
        <v>20</v>
      </c>
      <c r="H25" s="285"/>
      <c r="I25" s="285"/>
      <c r="J25" s="281">
        <f t="shared" si="3"/>
        <v>20</v>
      </c>
      <c r="K25" s="285">
        <v>18</v>
      </c>
      <c r="L25" s="285"/>
      <c r="M25" s="285"/>
      <c r="N25" s="281">
        <f t="shared" si="4"/>
        <v>18</v>
      </c>
      <c r="O25" s="285"/>
      <c r="P25" s="285"/>
      <c r="Q25" s="281">
        <f t="shared" si="0"/>
        <v>18</v>
      </c>
      <c r="R25" s="295">
        <f t="shared" si="1"/>
        <v>2</v>
      </c>
    </row>
    <row r="26" spans="1:18">
      <c r="A26" s="297" t="s">
        <v>598</v>
      </c>
      <c r="B26" s="126" t="s">
        <v>629</v>
      </c>
      <c r="C26" s="124" t="s">
        <v>630</v>
      </c>
      <c r="D26" s="285"/>
      <c r="E26" s="285"/>
      <c r="F26" s="285"/>
      <c r="G26" s="281">
        <f t="shared" si="2"/>
        <v>0</v>
      </c>
      <c r="H26" s="285"/>
      <c r="I26" s="285"/>
      <c r="J26" s="281">
        <f t="shared" si="3"/>
        <v>0</v>
      </c>
      <c r="K26" s="285"/>
      <c r="L26" s="285"/>
      <c r="M26" s="285"/>
      <c r="N26" s="281">
        <f t="shared" si="4"/>
        <v>0</v>
      </c>
      <c r="O26" s="285"/>
      <c r="P26" s="285"/>
      <c r="Q26" s="281">
        <f t="shared" si="0"/>
        <v>0</v>
      </c>
      <c r="R26" s="295">
        <f t="shared" si="1"/>
        <v>0</v>
      </c>
    </row>
    <row r="27" spans="1:18">
      <c r="A27" s="294" t="s">
        <v>601</v>
      </c>
      <c r="B27" s="128" t="s">
        <v>614</v>
      </c>
      <c r="C27" s="124" t="s">
        <v>631</v>
      </c>
      <c r="D27" s="285"/>
      <c r="E27" s="285"/>
      <c r="F27" s="285"/>
      <c r="G27" s="281">
        <f t="shared" si="2"/>
        <v>0</v>
      </c>
      <c r="H27" s="285"/>
      <c r="I27" s="285"/>
      <c r="J27" s="281">
        <f t="shared" si="3"/>
        <v>0</v>
      </c>
      <c r="K27" s="285"/>
      <c r="L27" s="285"/>
      <c r="M27" s="285"/>
      <c r="N27" s="281">
        <f t="shared" si="4"/>
        <v>0</v>
      </c>
      <c r="O27" s="285"/>
      <c r="P27" s="285"/>
      <c r="Q27" s="281">
        <f t="shared" si="0"/>
        <v>0</v>
      </c>
      <c r="R27" s="295">
        <f t="shared" si="1"/>
        <v>0</v>
      </c>
    </row>
    <row r="28" spans="1:18">
      <c r="A28" s="294"/>
      <c r="B28" s="279" t="s">
        <v>562</v>
      </c>
      <c r="C28" s="129" t="s">
        <v>632</v>
      </c>
      <c r="D28" s="288">
        <f>SUM(D24:D27)</f>
        <v>20</v>
      </c>
      <c r="E28" s="288">
        <f t="shared" ref="E28:P28" si="5">SUM(E24:E27)</f>
        <v>0</v>
      </c>
      <c r="F28" s="288">
        <f t="shared" si="5"/>
        <v>0</v>
      </c>
      <c r="G28" s="289">
        <f t="shared" si="2"/>
        <v>20</v>
      </c>
      <c r="H28" s="288">
        <f t="shared" si="5"/>
        <v>0</v>
      </c>
      <c r="I28" s="288">
        <f t="shared" si="5"/>
        <v>0</v>
      </c>
      <c r="J28" s="289">
        <f t="shared" si="3"/>
        <v>20</v>
      </c>
      <c r="K28" s="288">
        <f t="shared" si="5"/>
        <v>18</v>
      </c>
      <c r="L28" s="288">
        <f t="shared" si="5"/>
        <v>0</v>
      </c>
      <c r="M28" s="288">
        <f t="shared" si="5"/>
        <v>0</v>
      </c>
      <c r="N28" s="289">
        <f t="shared" si="4"/>
        <v>18</v>
      </c>
      <c r="O28" s="288">
        <f t="shared" si="5"/>
        <v>0</v>
      </c>
      <c r="P28" s="288">
        <f t="shared" si="5"/>
        <v>0</v>
      </c>
      <c r="Q28" s="289">
        <f t="shared" si="0"/>
        <v>18</v>
      </c>
      <c r="R28" s="298">
        <f t="shared" si="1"/>
        <v>2</v>
      </c>
    </row>
    <row r="29" spans="1:18">
      <c r="A29" s="293" t="s">
        <v>633</v>
      </c>
      <c r="B29" s="282" t="s">
        <v>634</v>
      </c>
      <c r="C29" s="13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9"/>
    </row>
    <row r="30" spans="1:18">
      <c r="A30" s="294" t="s">
        <v>592</v>
      </c>
      <c r="B30" s="283" t="s">
        <v>635</v>
      </c>
      <c r="C30" s="131" t="s">
        <v>636</v>
      </c>
      <c r="D30" s="291">
        <f>SUM(D31:D34)</f>
        <v>78805</v>
      </c>
      <c r="E30" s="291">
        <f t="shared" ref="E30:P30" si="6">SUM(E31:E34)</f>
        <v>0</v>
      </c>
      <c r="F30" s="291">
        <f t="shared" si="6"/>
        <v>0</v>
      </c>
      <c r="G30" s="291">
        <f t="shared" si="2"/>
        <v>78805</v>
      </c>
      <c r="H30" s="291">
        <f t="shared" si="6"/>
        <v>0</v>
      </c>
      <c r="I30" s="291">
        <f t="shared" si="6"/>
        <v>0</v>
      </c>
      <c r="J30" s="291">
        <f t="shared" si="3"/>
        <v>78805</v>
      </c>
      <c r="K30" s="291">
        <f t="shared" si="6"/>
        <v>0</v>
      </c>
      <c r="L30" s="291">
        <f t="shared" si="6"/>
        <v>0</v>
      </c>
      <c r="M30" s="291">
        <f t="shared" si="6"/>
        <v>0</v>
      </c>
      <c r="N30" s="291">
        <f t="shared" si="4"/>
        <v>0</v>
      </c>
      <c r="O30" s="291">
        <f t="shared" si="6"/>
        <v>0</v>
      </c>
      <c r="P30" s="291">
        <f t="shared" si="6"/>
        <v>0</v>
      </c>
      <c r="Q30" s="291">
        <f>N30+O30-P30</f>
        <v>0</v>
      </c>
      <c r="R30" s="300">
        <f>J30-Q30</f>
        <v>78805</v>
      </c>
    </row>
    <row r="31" spans="1:18">
      <c r="A31" s="294"/>
      <c r="B31" s="278" t="s">
        <v>127</v>
      </c>
      <c r="C31" s="124" t="s">
        <v>637</v>
      </c>
      <c r="D31" s="285">
        <v>78805</v>
      </c>
      <c r="E31" s="285"/>
      <c r="F31" s="285"/>
      <c r="G31" s="281">
        <f t="shared" si="2"/>
        <v>78805</v>
      </c>
      <c r="H31" s="285"/>
      <c r="I31" s="285"/>
      <c r="J31" s="281">
        <f t="shared" si="3"/>
        <v>78805</v>
      </c>
      <c r="K31" s="285"/>
      <c r="L31" s="285"/>
      <c r="M31" s="285"/>
      <c r="N31" s="281">
        <f t="shared" si="4"/>
        <v>0</v>
      </c>
      <c r="O31" s="285"/>
      <c r="P31" s="285"/>
      <c r="Q31" s="281">
        <f t="shared" ref="Q31:Q42" si="7">N31+O31-P31</f>
        <v>0</v>
      </c>
      <c r="R31" s="295">
        <f t="shared" ref="R31:R42" si="8">J31-Q31</f>
        <v>78805</v>
      </c>
    </row>
    <row r="32" spans="1:18">
      <c r="A32" s="294"/>
      <c r="B32" s="278" t="s">
        <v>129</v>
      </c>
      <c r="C32" s="124" t="s">
        <v>638</v>
      </c>
      <c r="D32" s="285"/>
      <c r="E32" s="285"/>
      <c r="F32" s="285"/>
      <c r="G32" s="281">
        <f t="shared" si="2"/>
        <v>0</v>
      </c>
      <c r="H32" s="285"/>
      <c r="I32" s="285"/>
      <c r="J32" s="281">
        <f t="shared" si="3"/>
        <v>0</v>
      </c>
      <c r="K32" s="285"/>
      <c r="L32" s="285"/>
      <c r="M32" s="285"/>
      <c r="N32" s="281">
        <f t="shared" si="4"/>
        <v>0</v>
      </c>
      <c r="O32" s="285"/>
      <c r="P32" s="285"/>
      <c r="Q32" s="281">
        <f t="shared" si="7"/>
        <v>0</v>
      </c>
      <c r="R32" s="295">
        <f t="shared" si="8"/>
        <v>0</v>
      </c>
    </row>
    <row r="33" spans="1:18">
      <c r="A33" s="294"/>
      <c r="B33" s="278" t="s">
        <v>133</v>
      </c>
      <c r="C33" s="124" t="s">
        <v>639</v>
      </c>
      <c r="D33" s="285"/>
      <c r="E33" s="285"/>
      <c r="F33" s="285"/>
      <c r="G33" s="281">
        <f t="shared" si="2"/>
        <v>0</v>
      </c>
      <c r="H33" s="285"/>
      <c r="I33" s="285"/>
      <c r="J33" s="281">
        <f t="shared" si="3"/>
        <v>0</v>
      </c>
      <c r="K33" s="285"/>
      <c r="L33" s="285"/>
      <c r="M33" s="285"/>
      <c r="N33" s="281">
        <f t="shared" si="4"/>
        <v>0</v>
      </c>
      <c r="O33" s="285"/>
      <c r="P33" s="285"/>
      <c r="Q33" s="281">
        <f t="shared" si="7"/>
        <v>0</v>
      </c>
      <c r="R33" s="295">
        <f t="shared" si="8"/>
        <v>0</v>
      </c>
    </row>
    <row r="34" spans="1:18">
      <c r="A34" s="294"/>
      <c r="B34" s="278" t="s">
        <v>135</v>
      </c>
      <c r="C34" s="124" t="s">
        <v>640</v>
      </c>
      <c r="D34" s="285"/>
      <c r="E34" s="285"/>
      <c r="F34" s="285"/>
      <c r="G34" s="281">
        <f t="shared" si="2"/>
        <v>0</v>
      </c>
      <c r="H34" s="285"/>
      <c r="I34" s="285"/>
      <c r="J34" s="281">
        <f t="shared" si="3"/>
        <v>0</v>
      </c>
      <c r="K34" s="285"/>
      <c r="L34" s="285"/>
      <c r="M34" s="285"/>
      <c r="N34" s="281">
        <f t="shared" si="4"/>
        <v>0</v>
      </c>
      <c r="O34" s="285"/>
      <c r="P34" s="285"/>
      <c r="Q34" s="281">
        <f t="shared" si="7"/>
        <v>0</v>
      </c>
      <c r="R34" s="295">
        <f t="shared" si="8"/>
        <v>0</v>
      </c>
    </row>
    <row r="35" spans="1:18">
      <c r="A35" s="294" t="s">
        <v>595</v>
      </c>
      <c r="B35" s="283" t="s">
        <v>641</v>
      </c>
      <c r="C35" s="124" t="s">
        <v>642</v>
      </c>
      <c r="D35" s="281">
        <f>SUM(D36:D39)</f>
        <v>0</v>
      </c>
      <c r="E35" s="281">
        <f t="shared" ref="E35:P35" si="9">SUM(E36:E39)</f>
        <v>0</v>
      </c>
      <c r="F35" s="281">
        <f t="shared" si="9"/>
        <v>0</v>
      </c>
      <c r="G35" s="281">
        <f t="shared" si="2"/>
        <v>0</v>
      </c>
      <c r="H35" s="281">
        <f t="shared" si="9"/>
        <v>0</v>
      </c>
      <c r="I35" s="281">
        <f t="shared" si="9"/>
        <v>0</v>
      </c>
      <c r="J35" s="281">
        <f t="shared" si="3"/>
        <v>0</v>
      </c>
      <c r="K35" s="281">
        <f t="shared" si="9"/>
        <v>0</v>
      </c>
      <c r="L35" s="281">
        <f t="shared" si="9"/>
        <v>0</v>
      </c>
      <c r="M35" s="281">
        <f t="shared" si="9"/>
        <v>0</v>
      </c>
      <c r="N35" s="281">
        <f t="shared" si="4"/>
        <v>0</v>
      </c>
      <c r="O35" s="281">
        <f t="shared" si="9"/>
        <v>0</v>
      </c>
      <c r="P35" s="281">
        <f t="shared" si="9"/>
        <v>0</v>
      </c>
      <c r="Q35" s="281">
        <f t="shared" si="7"/>
        <v>0</v>
      </c>
      <c r="R35" s="295">
        <f t="shared" si="8"/>
        <v>0</v>
      </c>
    </row>
    <row r="36" spans="1:18">
      <c r="A36" s="294"/>
      <c r="B36" s="278" t="s">
        <v>141</v>
      </c>
      <c r="C36" s="124" t="s">
        <v>643</v>
      </c>
      <c r="D36" s="285"/>
      <c r="E36" s="285"/>
      <c r="F36" s="285"/>
      <c r="G36" s="281">
        <f t="shared" si="2"/>
        <v>0</v>
      </c>
      <c r="H36" s="285"/>
      <c r="I36" s="285"/>
      <c r="J36" s="281">
        <f t="shared" si="3"/>
        <v>0</v>
      </c>
      <c r="K36" s="285"/>
      <c r="L36" s="285"/>
      <c r="M36" s="285"/>
      <c r="N36" s="281">
        <f t="shared" si="4"/>
        <v>0</v>
      </c>
      <c r="O36" s="285"/>
      <c r="P36" s="285"/>
      <c r="Q36" s="281">
        <f t="shared" si="7"/>
        <v>0</v>
      </c>
      <c r="R36" s="295">
        <f t="shared" si="8"/>
        <v>0</v>
      </c>
    </row>
    <row r="37" spans="1:18">
      <c r="A37" s="294"/>
      <c r="B37" s="278" t="s">
        <v>644</v>
      </c>
      <c r="C37" s="124" t="s">
        <v>645</v>
      </c>
      <c r="D37" s="285"/>
      <c r="E37" s="285"/>
      <c r="F37" s="285"/>
      <c r="G37" s="281">
        <f t="shared" si="2"/>
        <v>0</v>
      </c>
      <c r="H37" s="285"/>
      <c r="I37" s="285"/>
      <c r="J37" s="281">
        <f t="shared" si="3"/>
        <v>0</v>
      </c>
      <c r="K37" s="285"/>
      <c r="L37" s="285"/>
      <c r="M37" s="285"/>
      <c r="N37" s="281">
        <f t="shared" si="4"/>
        <v>0</v>
      </c>
      <c r="O37" s="285"/>
      <c r="P37" s="285"/>
      <c r="Q37" s="281">
        <f t="shared" si="7"/>
        <v>0</v>
      </c>
      <c r="R37" s="295">
        <f t="shared" si="8"/>
        <v>0</v>
      </c>
    </row>
    <row r="38" spans="1:18">
      <c r="A38" s="294"/>
      <c r="B38" s="278" t="s">
        <v>646</v>
      </c>
      <c r="C38" s="124" t="s">
        <v>647</v>
      </c>
      <c r="D38" s="285"/>
      <c r="E38" s="285"/>
      <c r="F38" s="285"/>
      <c r="G38" s="281">
        <f t="shared" si="2"/>
        <v>0</v>
      </c>
      <c r="H38" s="285"/>
      <c r="I38" s="285"/>
      <c r="J38" s="281">
        <f t="shared" si="3"/>
        <v>0</v>
      </c>
      <c r="K38" s="285"/>
      <c r="L38" s="285"/>
      <c r="M38" s="285"/>
      <c r="N38" s="281">
        <f t="shared" si="4"/>
        <v>0</v>
      </c>
      <c r="O38" s="285"/>
      <c r="P38" s="285"/>
      <c r="Q38" s="281">
        <f t="shared" si="7"/>
        <v>0</v>
      </c>
      <c r="R38" s="295">
        <f t="shared" si="8"/>
        <v>0</v>
      </c>
    </row>
    <row r="39" spans="1:18">
      <c r="A39" s="294"/>
      <c r="B39" s="278" t="s">
        <v>648</v>
      </c>
      <c r="C39" s="124" t="s">
        <v>649</v>
      </c>
      <c r="D39" s="285"/>
      <c r="E39" s="285"/>
      <c r="F39" s="285"/>
      <c r="G39" s="281">
        <f t="shared" si="2"/>
        <v>0</v>
      </c>
      <c r="H39" s="285"/>
      <c r="I39" s="285"/>
      <c r="J39" s="281">
        <f t="shared" si="3"/>
        <v>0</v>
      </c>
      <c r="K39" s="285"/>
      <c r="L39" s="285"/>
      <c r="M39" s="285"/>
      <c r="N39" s="281">
        <f t="shared" si="4"/>
        <v>0</v>
      </c>
      <c r="O39" s="285"/>
      <c r="P39" s="285"/>
      <c r="Q39" s="281">
        <f t="shared" si="7"/>
        <v>0</v>
      </c>
      <c r="R39" s="295">
        <f t="shared" si="8"/>
        <v>0</v>
      </c>
    </row>
    <row r="40" spans="1:18">
      <c r="A40" s="294" t="s">
        <v>598</v>
      </c>
      <c r="B40" s="278" t="s">
        <v>614</v>
      </c>
      <c r="C40" s="124" t="s">
        <v>650</v>
      </c>
      <c r="D40" s="285"/>
      <c r="E40" s="285"/>
      <c r="F40" s="285"/>
      <c r="G40" s="281">
        <f t="shared" si="2"/>
        <v>0</v>
      </c>
      <c r="H40" s="285"/>
      <c r="I40" s="285"/>
      <c r="J40" s="281">
        <f t="shared" si="3"/>
        <v>0</v>
      </c>
      <c r="K40" s="285"/>
      <c r="L40" s="285"/>
      <c r="M40" s="285"/>
      <c r="N40" s="281">
        <f t="shared" si="4"/>
        <v>0</v>
      </c>
      <c r="O40" s="285"/>
      <c r="P40" s="285"/>
      <c r="Q40" s="281">
        <f t="shared" si="7"/>
        <v>0</v>
      </c>
      <c r="R40" s="295">
        <f t="shared" si="8"/>
        <v>0</v>
      </c>
    </row>
    <row r="41" spans="1:18">
      <c r="A41" s="294"/>
      <c r="B41" s="279" t="s">
        <v>651</v>
      </c>
      <c r="C41" s="127" t="s">
        <v>652</v>
      </c>
      <c r="D41" s="286">
        <f>D30+D35+D40</f>
        <v>78805</v>
      </c>
      <c r="E41" s="286">
        <f t="shared" ref="E41:P41" si="10">E30+E35+E40</f>
        <v>0</v>
      </c>
      <c r="F41" s="286">
        <f t="shared" si="10"/>
        <v>0</v>
      </c>
      <c r="G41" s="281">
        <f t="shared" si="2"/>
        <v>78805</v>
      </c>
      <c r="H41" s="286">
        <f t="shared" si="10"/>
        <v>0</v>
      </c>
      <c r="I41" s="286">
        <f t="shared" si="10"/>
        <v>0</v>
      </c>
      <c r="J41" s="281">
        <f t="shared" si="3"/>
        <v>78805</v>
      </c>
      <c r="K41" s="286">
        <f t="shared" si="10"/>
        <v>0</v>
      </c>
      <c r="L41" s="286">
        <f t="shared" si="10"/>
        <v>0</v>
      </c>
      <c r="M41" s="286">
        <f t="shared" si="10"/>
        <v>0</v>
      </c>
      <c r="N41" s="281">
        <f t="shared" si="4"/>
        <v>0</v>
      </c>
      <c r="O41" s="286">
        <f t="shared" si="10"/>
        <v>0</v>
      </c>
      <c r="P41" s="286">
        <f t="shared" si="10"/>
        <v>0</v>
      </c>
      <c r="Q41" s="281">
        <f t="shared" si="7"/>
        <v>0</v>
      </c>
      <c r="R41" s="295">
        <f t="shared" si="8"/>
        <v>78805</v>
      </c>
    </row>
    <row r="42" spans="1:18">
      <c r="A42" s="296" t="s">
        <v>653</v>
      </c>
      <c r="B42" s="284" t="s">
        <v>654</v>
      </c>
      <c r="C42" s="127" t="s">
        <v>655</v>
      </c>
      <c r="D42" s="285"/>
      <c r="E42" s="285"/>
      <c r="F42" s="285"/>
      <c r="G42" s="281">
        <f t="shared" si="2"/>
        <v>0</v>
      </c>
      <c r="H42" s="285"/>
      <c r="I42" s="285"/>
      <c r="J42" s="281">
        <f t="shared" si="3"/>
        <v>0</v>
      </c>
      <c r="K42" s="285"/>
      <c r="L42" s="285"/>
      <c r="M42" s="285"/>
      <c r="N42" s="281">
        <f t="shared" si="4"/>
        <v>0</v>
      </c>
      <c r="O42" s="285"/>
      <c r="P42" s="285"/>
      <c r="Q42" s="281">
        <f t="shared" si="7"/>
        <v>0</v>
      </c>
      <c r="R42" s="295">
        <f t="shared" si="8"/>
        <v>0</v>
      </c>
    </row>
    <row r="43" spans="1:18" ht="16.5" thickBot="1">
      <c r="A43" s="301"/>
      <c r="B43" s="302" t="s">
        <v>656</v>
      </c>
      <c r="C43" s="303" t="s">
        <v>657</v>
      </c>
      <c r="D43" s="304">
        <f>D19+D20+D22+D28+D41+D42</f>
        <v>128957</v>
      </c>
      <c r="E43" s="304">
        <f>E19+E20+E22+E28+E41+E42</f>
        <v>5</v>
      </c>
      <c r="F43" s="304">
        <f t="shared" ref="F43:R43" si="11">F19+F20+F22+F28+F41+F42</f>
        <v>0</v>
      </c>
      <c r="G43" s="304">
        <f t="shared" si="11"/>
        <v>128962</v>
      </c>
      <c r="H43" s="304">
        <f t="shared" si="11"/>
        <v>0</v>
      </c>
      <c r="I43" s="304">
        <f t="shared" si="11"/>
        <v>0</v>
      </c>
      <c r="J43" s="304">
        <f t="shared" si="11"/>
        <v>128962</v>
      </c>
      <c r="K43" s="304">
        <f t="shared" si="11"/>
        <v>6596</v>
      </c>
      <c r="L43" s="304">
        <f t="shared" si="11"/>
        <v>257</v>
      </c>
      <c r="M43" s="304">
        <f t="shared" si="11"/>
        <v>0</v>
      </c>
      <c r="N43" s="304">
        <f t="shared" si="11"/>
        <v>6853</v>
      </c>
      <c r="O43" s="304">
        <f t="shared" si="11"/>
        <v>0</v>
      </c>
      <c r="P43" s="304">
        <f t="shared" si="11"/>
        <v>0</v>
      </c>
      <c r="Q43" s="304">
        <f t="shared" si="11"/>
        <v>6853</v>
      </c>
      <c r="R43" s="305">
        <f t="shared" si="11"/>
        <v>122109</v>
      </c>
    </row>
    <row r="44" spans="1:18">
      <c r="A44" s="457"/>
      <c r="B44" s="457"/>
      <c r="C44" s="457"/>
      <c r="D44" s="458"/>
      <c r="E44" s="458"/>
      <c r="F44" s="458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</row>
    <row r="45" spans="1:18">
      <c r="A45" s="457"/>
      <c r="B45" s="457" t="s">
        <v>658</v>
      </c>
      <c r="C45" s="457"/>
      <c r="D45" s="460"/>
      <c r="E45" s="460"/>
      <c r="F45" s="460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</row>
    <row r="46" spans="1:18">
      <c r="A46" s="457"/>
      <c r="B46" s="607" t="s">
        <v>8</v>
      </c>
      <c r="C46" s="632">
        <f>pdeReportingDate</f>
        <v>45120</v>
      </c>
      <c r="D46" s="632"/>
      <c r="E46" s="632"/>
      <c r="F46" s="632"/>
      <c r="G46" s="632"/>
      <c r="H46" s="632"/>
      <c r="I46" s="632"/>
      <c r="J46" s="461"/>
      <c r="K46" s="461"/>
      <c r="L46" s="461"/>
      <c r="M46" s="461"/>
      <c r="N46" s="461"/>
      <c r="O46" s="461"/>
      <c r="P46" s="461"/>
      <c r="Q46" s="461"/>
      <c r="R46" s="461"/>
    </row>
    <row r="47" spans="1:18">
      <c r="B47" s="607"/>
      <c r="C47" s="614"/>
      <c r="D47" s="614"/>
      <c r="E47" s="614"/>
      <c r="F47" s="614"/>
      <c r="G47" s="614"/>
      <c r="H47" s="614"/>
      <c r="I47" s="614"/>
    </row>
    <row r="48" spans="1:18">
      <c r="B48" s="608" t="s">
        <v>293</v>
      </c>
      <c r="C48" s="633" t="str">
        <f>authorName</f>
        <v>Ирина Р. Маркова-Гюрова</v>
      </c>
      <c r="D48" s="633"/>
      <c r="E48" s="633"/>
      <c r="F48" s="633"/>
      <c r="G48" s="633"/>
      <c r="H48" s="633"/>
      <c r="I48" s="633"/>
    </row>
    <row r="49" spans="2:9">
      <c r="B49" s="608"/>
      <c r="C49" s="68"/>
      <c r="D49" s="68"/>
      <c r="E49" s="68"/>
      <c r="F49" s="68"/>
      <c r="G49" s="68"/>
      <c r="H49" s="68"/>
      <c r="I49" s="68"/>
    </row>
    <row r="50" spans="2:9">
      <c r="B50" s="608" t="s">
        <v>13</v>
      </c>
      <c r="C50" s="634"/>
      <c r="D50" s="634"/>
      <c r="E50" s="634"/>
      <c r="F50" s="634"/>
      <c r="G50" s="634"/>
      <c r="H50" s="634"/>
      <c r="I50" s="634"/>
    </row>
    <row r="51" spans="2:9">
      <c r="B51" s="613"/>
      <c r="C51" s="631" t="s">
        <v>294</v>
      </c>
      <c r="D51" s="631"/>
      <c r="E51" s="631"/>
      <c r="F51" s="631"/>
      <c r="G51" s="505"/>
      <c r="H51" s="40"/>
      <c r="I51" s="37"/>
    </row>
    <row r="52" spans="2:9">
      <c r="B52" s="613"/>
      <c r="C52" s="631" t="s">
        <v>294</v>
      </c>
      <c r="D52" s="631"/>
      <c r="E52" s="631"/>
      <c r="F52" s="631"/>
      <c r="G52" s="505"/>
      <c r="H52" s="40"/>
      <c r="I52" s="37"/>
    </row>
    <row r="53" spans="2:9">
      <c r="B53" s="613"/>
      <c r="C53" s="631" t="s">
        <v>294</v>
      </c>
      <c r="D53" s="631"/>
      <c r="E53" s="631"/>
      <c r="F53" s="631"/>
      <c r="G53" s="505"/>
      <c r="H53" s="40"/>
      <c r="I53" s="37"/>
    </row>
    <row r="54" spans="2:9">
      <c r="B54" s="613"/>
      <c r="C54" s="631" t="s">
        <v>294</v>
      </c>
      <c r="D54" s="631"/>
      <c r="E54" s="631"/>
      <c r="F54" s="631"/>
      <c r="G54" s="505"/>
      <c r="H54" s="40"/>
      <c r="I54" s="37"/>
    </row>
    <row r="55" spans="2:9">
      <c r="B55" s="613"/>
      <c r="C55" s="631"/>
      <c r="D55" s="631"/>
      <c r="E55" s="631"/>
      <c r="F55" s="631"/>
      <c r="G55" s="505"/>
      <c r="H55" s="40"/>
      <c r="I55" s="37"/>
    </row>
    <row r="56" spans="2:9">
      <c r="B56" s="613"/>
      <c r="C56" s="631"/>
      <c r="D56" s="631"/>
      <c r="E56" s="631"/>
      <c r="F56" s="631"/>
      <c r="G56" s="505"/>
      <c r="H56" s="40"/>
      <c r="I56" s="37"/>
    </row>
    <row r="57" spans="2:9">
      <c r="B57" s="613"/>
      <c r="C57" s="631"/>
      <c r="D57" s="631"/>
      <c r="E57" s="631"/>
      <c r="F57" s="631"/>
      <c r="G57" s="505"/>
      <c r="H57" s="40"/>
      <c r="I57" s="37"/>
    </row>
  </sheetData>
  <sheetProtection password="E11D" sheet="1"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opLeftCell="A82" zoomScaleNormal="100" zoomScaleSheetLayoutView="100" workbookViewId="0">
      <selection activeCell="D96" sqref="D96"/>
    </sheetView>
  </sheetViews>
  <sheetFormatPr defaultColWidth="10.7109375" defaultRowHeight="15.75"/>
  <cols>
    <col min="1" max="1" width="52.7109375" style="34" customWidth="1"/>
    <col min="2" max="2" width="10.7109375" style="92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659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3" t="str">
        <f>CONCATENATE("на ",UPPER(pdeName))</f>
        <v>на ХОЛДИНГ ВАРНА АД</v>
      </c>
      <c r="B3" s="35"/>
      <c r="C3" s="21"/>
      <c r="D3" s="57"/>
      <c r="E3" s="26"/>
      <c r="F3" s="26"/>
    </row>
    <row r="4" spans="1:6">
      <c r="A4" s="63" t="str">
        <f>CONCATENATE("ЕИК по БУЛСТАТ: ", pdeBulstat)</f>
        <v>ЕИК по БУЛСТАТ: 103249584</v>
      </c>
      <c r="B4" s="35"/>
      <c r="C4" s="21"/>
      <c r="D4" s="26"/>
      <c r="E4" s="26"/>
      <c r="F4" s="26"/>
    </row>
    <row r="5" spans="1:6">
      <c r="A5" s="64" t="str">
        <f>CONCATENATE("към ",TEXT(endDate,"dd.mm.yyyy")," г.")</f>
        <v>към 30.06.2023 г.</v>
      </c>
      <c r="B5" s="433"/>
      <c r="C5" s="91"/>
      <c r="D5" s="66"/>
      <c r="E5" s="68"/>
    </row>
    <row r="6" spans="1:6">
      <c r="A6" s="13"/>
      <c r="B6" s="13"/>
      <c r="D6" s="66"/>
      <c r="E6" s="615"/>
    </row>
    <row r="7" spans="1:6" ht="16.5" thickBot="1">
      <c r="A7" s="102" t="s">
        <v>660</v>
      </c>
      <c r="C7" s="13"/>
      <c r="D7" s="13"/>
      <c r="E7" s="30" t="s">
        <v>26</v>
      </c>
    </row>
    <row r="8" spans="1:6" s="93" customFormat="1">
      <c r="A8" s="661" t="s">
        <v>484</v>
      </c>
      <c r="B8" s="663" t="s">
        <v>28</v>
      </c>
      <c r="C8" s="659" t="s">
        <v>661</v>
      </c>
      <c r="D8" s="318" t="s">
        <v>662</v>
      </c>
      <c r="E8" s="319"/>
      <c r="F8" s="104"/>
    </row>
    <row r="9" spans="1:6" s="93" customFormat="1">
      <c r="A9" s="662"/>
      <c r="B9" s="664"/>
      <c r="C9" s="660"/>
      <c r="D9" s="621" t="s">
        <v>663</v>
      </c>
      <c r="E9" s="320" t="s">
        <v>664</v>
      </c>
      <c r="F9" s="104"/>
    </row>
    <row r="10" spans="1:6" s="93" customFormat="1" ht="16.5" thickBot="1">
      <c r="A10" s="372" t="s">
        <v>34</v>
      </c>
      <c r="B10" s="373" t="s">
        <v>35</v>
      </c>
      <c r="C10" s="374">
        <v>1</v>
      </c>
      <c r="D10" s="374">
        <v>2</v>
      </c>
      <c r="E10" s="389">
        <v>3</v>
      </c>
      <c r="F10" s="104"/>
    </row>
    <row r="11" spans="1:6" ht="16.5" thickBot="1">
      <c r="A11" s="328" t="s">
        <v>665</v>
      </c>
      <c r="B11" s="329" t="s">
        <v>666</v>
      </c>
      <c r="C11" s="330"/>
      <c r="D11" s="330"/>
      <c r="E11" s="331">
        <f>C11-D11</f>
        <v>0</v>
      </c>
      <c r="F11" s="108"/>
    </row>
    <row r="12" spans="1:6">
      <c r="A12" s="326" t="s">
        <v>667</v>
      </c>
      <c r="B12" s="619"/>
      <c r="C12" s="335"/>
      <c r="D12" s="335"/>
      <c r="E12" s="327"/>
      <c r="F12" s="108"/>
    </row>
    <row r="13" spans="1:6">
      <c r="A13" s="323" t="s">
        <v>668</v>
      </c>
      <c r="B13" s="110" t="s">
        <v>669</v>
      </c>
      <c r="C13" s="317">
        <f>SUM(C14:C16)</f>
        <v>43953</v>
      </c>
      <c r="D13" s="317">
        <f>SUM(D14:D16)</f>
        <v>0</v>
      </c>
      <c r="E13" s="322">
        <f>SUM(E14:E16)</f>
        <v>43953</v>
      </c>
      <c r="F13" s="108"/>
    </row>
    <row r="14" spans="1:6">
      <c r="A14" s="323" t="s">
        <v>670</v>
      </c>
      <c r="B14" s="110" t="s">
        <v>671</v>
      </c>
      <c r="C14" s="321">
        <v>43953</v>
      </c>
      <c r="D14" s="321"/>
      <c r="E14" s="322">
        <f t="shared" ref="E14:E44" si="0">C14-D14</f>
        <v>43953</v>
      </c>
      <c r="F14" s="108"/>
    </row>
    <row r="15" spans="1:6">
      <c r="A15" s="323" t="s">
        <v>672</v>
      </c>
      <c r="B15" s="110" t="s">
        <v>673</v>
      </c>
      <c r="C15" s="321"/>
      <c r="D15" s="321"/>
      <c r="E15" s="322">
        <f t="shared" si="0"/>
        <v>0</v>
      </c>
      <c r="F15" s="108"/>
    </row>
    <row r="16" spans="1:6">
      <c r="A16" s="323" t="s">
        <v>674</v>
      </c>
      <c r="B16" s="110" t="s">
        <v>675</v>
      </c>
      <c r="C16" s="321"/>
      <c r="D16" s="321"/>
      <c r="E16" s="322">
        <f t="shared" si="0"/>
        <v>0</v>
      </c>
      <c r="F16" s="108"/>
    </row>
    <row r="17" spans="1:6">
      <c r="A17" s="323" t="s">
        <v>676</v>
      </c>
      <c r="B17" s="110" t="s">
        <v>677</v>
      </c>
      <c r="C17" s="321"/>
      <c r="D17" s="321"/>
      <c r="E17" s="322">
        <f t="shared" si="0"/>
        <v>0</v>
      </c>
      <c r="F17" s="108"/>
    </row>
    <row r="18" spans="1:6">
      <c r="A18" s="323" t="s">
        <v>678</v>
      </c>
      <c r="B18" s="110" t="s">
        <v>679</v>
      </c>
      <c r="C18" s="317">
        <f>+C19+C20</f>
        <v>0</v>
      </c>
      <c r="D18" s="317">
        <f>+D19+D20</f>
        <v>0</v>
      </c>
      <c r="E18" s="322">
        <f t="shared" si="0"/>
        <v>0</v>
      </c>
      <c r="F18" s="108"/>
    </row>
    <row r="19" spans="1:6">
      <c r="A19" s="323" t="s">
        <v>680</v>
      </c>
      <c r="B19" s="110" t="s">
        <v>681</v>
      </c>
      <c r="C19" s="321"/>
      <c r="D19" s="321"/>
      <c r="E19" s="322">
        <f t="shared" si="0"/>
        <v>0</v>
      </c>
      <c r="F19" s="108"/>
    </row>
    <row r="20" spans="1:6">
      <c r="A20" s="323" t="s">
        <v>674</v>
      </c>
      <c r="B20" s="110" t="s">
        <v>682</v>
      </c>
      <c r="C20" s="321"/>
      <c r="D20" s="321"/>
      <c r="E20" s="322">
        <f t="shared" si="0"/>
        <v>0</v>
      </c>
      <c r="F20" s="108"/>
    </row>
    <row r="21" spans="1:6" ht="16.5" thickBot="1">
      <c r="A21" s="336" t="s">
        <v>683</v>
      </c>
      <c r="B21" s="337" t="s">
        <v>684</v>
      </c>
      <c r="C21" s="382">
        <f>C13+C17+C18</f>
        <v>43953</v>
      </c>
      <c r="D21" s="382">
        <f>D13+D17+D18</f>
        <v>0</v>
      </c>
      <c r="E21" s="383">
        <f>E13+E17+E18</f>
        <v>43953</v>
      </c>
      <c r="F21" s="108"/>
    </row>
    <row r="22" spans="1:6">
      <c r="A22" s="326" t="s">
        <v>685</v>
      </c>
      <c r="B22" s="619"/>
      <c r="C22" s="335"/>
      <c r="D22" s="335"/>
      <c r="E22" s="327">
        <f t="shared" si="0"/>
        <v>0</v>
      </c>
      <c r="F22" s="108"/>
    </row>
    <row r="23" spans="1:6">
      <c r="A23" s="323" t="s">
        <v>686</v>
      </c>
      <c r="B23" s="107" t="s">
        <v>687</v>
      </c>
      <c r="C23" s="385">
        <v>1314</v>
      </c>
      <c r="D23" s="385"/>
      <c r="E23" s="384">
        <f t="shared" si="0"/>
        <v>1314</v>
      </c>
      <c r="F23" s="108"/>
    </row>
    <row r="24" spans="1:6" ht="16.5" thickBot="1">
      <c r="A24" s="339"/>
      <c r="B24" s="324"/>
      <c r="C24" s="325"/>
      <c r="D24" s="325"/>
      <c r="E24" s="340"/>
      <c r="F24" s="108"/>
    </row>
    <row r="25" spans="1:6">
      <c r="A25" s="332" t="s">
        <v>688</v>
      </c>
      <c r="B25" s="338"/>
      <c r="C25" s="333"/>
      <c r="D25" s="333"/>
      <c r="E25" s="334"/>
      <c r="F25" s="108"/>
    </row>
    <row r="26" spans="1:6">
      <c r="A26" s="323" t="s">
        <v>689</v>
      </c>
      <c r="B26" s="110" t="s">
        <v>690</v>
      </c>
      <c r="C26" s="317">
        <f>SUM(C27:C29)</f>
        <v>48890</v>
      </c>
      <c r="D26" s="317">
        <f>SUM(D27:D29)</f>
        <v>48890</v>
      </c>
      <c r="E26" s="322">
        <f>SUM(E27:E29)</f>
        <v>0</v>
      </c>
      <c r="F26" s="108"/>
    </row>
    <row r="27" spans="1:6">
      <c r="A27" s="323" t="s">
        <v>691</v>
      </c>
      <c r="B27" s="110" t="s">
        <v>692</v>
      </c>
      <c r="C27" s="321">
        <v>42479</v>
      </c>
      <c r="D27" s="321">
        <v>42479</v>
      </c>
      <c r="E27" s="322">
        <f t="shared" si="0"/>
        <v>0</v>
      </c>
      <c r="F27" s="108"/>
    </row>
    <row r="28" spans="1:6">
      <c r="A28" s="323" t="s">
        <v>693</v>
      </c>
      <c r="B28" s="110" t="s">
        <v>694</v>
      </c>
      <c r="C28" s="321">
        <v>7</v>
      </c>
      <c r="D28" s="321">
        <v>7</v>
      </c>
      <c r="E28" s="322">
        <f t="shared" si="0"/>
        <v>0</v>
      </c>
      <c r="F28" s="108"/>
    </row>
    <row r="29" spans="1:6">
      <c r="A29" s="323" t="s">
        <v>695</v>
      </c>
      <c r="B29" s="110" t="s">
        <v>696</v>
      </c>
      <c r="C29" s="321">
        <v>6404</v>
      </c>
      <c r="D29" s="321">
        <v>6404</v>
      </c>
      <c r="E29" s="322">
        <f t="shared" si="0"/>
        <v>0</v>
      </c>
      <c r="F29" s="108"/>
    </row>
    <row r="30" spans="1:6">
      <c r="A30" s="323" t="s">
        <v>697</v>
      </c>
      <c r="B30" s="110" t="s">
        <v>698</v>
      </c>
      <c r="C30" s="321">
        <f>11359-1000</f>
        <v>10359</v>
      </c>
      <c r="D30" s="321">
        <f>11359-1000</f>
        <v>10359</v>
      </c>
      <c r="E30" s="322">
        <f t="shared" si="0"/>
        <v>0</v>
      </c>
      <c r="F30" s="108"/>
    </row>
    <row r="31" spans="1:6">
      <c r="A31" s="323" t="s">
        <v>699</v>
      </c>
      <c r="B31" s="110" t="s">
        <v>700</v>
      </c>
      <c r="C31" s="321">
        <v>1000</v>
      </c>
      <c r="D31" s="321">
        <v>1000</v>
      </c>
      <c r="E31" s="322">
        <f t="shared" si="0"/>
        <v>0</v>
      </c>
      <c r="F31" s="108"/>
    </row>
    <row r="32" spans="1:6">
      <c r="A32" s="323" t="s">
        <v>701</v>
      </c>
      <c r="B32" s="110" t="s">
        <v>702</v>
      </c>
      <c r="C32" s="321">
        <v>11857</v>
      </c>
      <c r="D32" s="321">
        <v>11857</v>
      </c>
      <c r="E32" s="322">
        <f t="shared" si="0"/>
        <v>0</v>
      </c>
      <c r="F32" s="108"/>
    </row>
    <row r="33" spans="1:6">
      <c r="A33" s="323" t="s">
        <v>703</v>
      </c>
      <c r="B33" s="110" t="s">
        <v>704</v>
      </c>
      <c r="C33" s="321"/>
      <c r="D33" s="321"/>
      <c r="E33" s="322">
        <f t="shared" si="0"/>
        <v>0</v>
      </c>
      <c r="F33" s="108"/>
    </row>
    <row r="34" spans="1:6">
      <c r="A34" s="323" t="s">
        <v>705</v>
      </c>
      <c r="B34" s="110" t="s">
        <v>706</v>
      </c>
      <c r="C34" s="321"/>
      <c r="D34" s="321"/>
      <c r="E34" s="322">
        <f t="shared" si="0"/>
        <v>0</v>
      </c>
      <c r="F34" s="108"/>
    </row>
    <row r="35" spans="1:6">
      <c r="A35" s="323" t="s">
        <v>707</v>
      </c>
      <c r="B35" s="110" t="s">
        <v>708</v>
      </c>
      <c r="C35" s="317">
        <f>SUM(C36:C39)</f>
        <v>0</v>
      </c>
      <c r="D35" s="317">
        <f>SUM(D36:D39)</f>
        <v>0</v>
      </c>
      <c r="E35" s="322">
        <f>SUM(E36:E39)</f>
        <v>0</v>
      </c>
      <c r="F35" s="108"/>
    </row>
    <row r="36" spans="1:6">
      <c r="A36" s="323" t="s">
        <v>709</v>
      </c>
      <c r="B36" s="110" t="s">
        <v>710</v>
      </c>
      <c r="C36" s="321"/>
      <c r="D36" s="321"/>
      <c r="E36" s="322">
        <f t="shared" si="0"/>
        <v>0</v>
      </c>
      <c r="F36" s="108"/>
    </row>
    <row r="37" spans="1:6">
      <c r="A37" s="323" t="s">
        <v>711</v>
      </c>
      <c r="B37" s="110" t="s">
        <v>712</v>
      </c>
      <c r="C37" s="321"/>
      <c r="D37" s="321"/>
      <c r="E37" s="322">
        <f t="shared" si="0"/>
        <v>0</v>
      </c>
      <c r="F37" s="108"/>
    </row>
    <row r="38" spans="1:6">
      <c r="A38" s="323" t="s">
        <v>713</v>
      </c>
      <c r="B38" s="110" t="s">
        <v>714</v>
      </c>
      <c r="C38" s="321"/>
      <c r="D38" s="321"/>
      <c r="E38" s="322">
        <f t="shared" si="0"/>
        <v>0</v>
      </c>
      <c r="F38" s="108"/>
    </row>
    <row r="39" spans="1:6">
      <c r="A39" s="323" t="s">
        <v>715</v>
      </c>
      <c r="B39" s="110" t="s">
        <v>716</v>
      </c>
      <c r="C39" s="321"/>
      <c r="D39" s="321"/>
      <c r="E39" s="322">
        <f t="shared" si="0"/>
        <v>0</v>
      </c>
      <c r="F39" s="108"/>
    </row>
    <row r="40" spans="1:6">
      <c r="A40" s="323" t="s">
        <v>717</v>
      </c>
      <c r="B40" s="110" t="s">
        <v>718</v>
      </c>
      <c r="C40" s="317">
        <f>SUM(C41:C44)</f>
        <v>0</v>
      </c>
      <c r="D40" s="317">
        <f>SUM(D41:D44)</f>
        <v>0</v>
      </c>
      <c r="E40" s="322">
        <f>SUM(E41:E44)</f>
        <v>0</v>
      </c>
      <c r="F40" s="108"/>
    </row>
    <row r="41" spans="1:6">
      <c r="A41" s="323" t="s">
        <v>719</v>
      </c>
      <c r="B41" s="110" t="s">
        <v>720</v>
      </c>
      <c r="C41" s="321"/>
      <c r="D41" s="321"/>
      <c r="E41" s="322">
        <f t="shared" si="0"/>
        <v>0</v>
      </c>
      <c r="F41" s="108"/>
    </row>
    <row r="42" spans="1:6">
      <c r="A42" s="323" t="s">
        <v>721</v>
      </c>
      <c r="B42" s="110" t="s">
        <v>722</v>
      </c>
      <c r="C42" s="321"/>
      <c r="D42" s="321"/>
      <c r="E42" s="322">
        <f t="shared" si="0"/>
        <v>0</v>
      </c>
      <c r="F42" s="108"/>
    </row>
    <row r="43" spans="1:6">
      <c r="A43" s="323" t="s">
        <v>723</v>
      </c>
      <c r="B43" s="110" t="s">
        <v>724</v>
      </c>
      <c r="C43" s="321"/>
      <c r="D43" s="321"/>
      <c r="E43" s="322">
        <f t="shared" si="0"/>
        <v>0</v>
      </c>
      <c r="F43" s="108"/>
    </row>
    <row r="44" spans="1:6">
      <c r="A44" s="323" t="s">
        <v>725</v>
      </c>
      <c r="B44" s="110" t="s">
        <v>726</v>
      </c>
      <c r="C44" s="321"/>
      <c r="D44" s="321"/>
      <c r="E44" s="322">
        <f t="shared" si="0"/>
        <v>0</v>
      </c>
      <c r="F44" s="108"/>
    </row>
    <row r="45" spans="1:6" ht="16.5" thickBot="1">
      <c r="A45" s="341" t="s">
        <v>727</v>
      </c>
      <c r="B45" s="342" t="s">
        <v>728</v>
      </c>
      <c r="C45" s="380">
        <f>C26+C30+C31+C33+C32+C34+C35+C40</f>
        <v>72106</v>
      </c>
      <c r="D45" s="380">
        <f>D26+D30+D31+D33+D32+D34+D35+D40</f>
        <v>72106</v>
      </c>
      <c r="E45" s="381">
        <f>E26+E30+E31+E33+E32+E34+E35+E40</f>
        <v>0</v>
      </c>
      <c r="F45" s="108"/>
    </row>
    <row r="46" spans="1:6" ht="16.5" thickBot="1">
      <c r="A46" s="343" t="s">
        <v>729</v>
      </c>
      <c r="B46" s="344" t="s">
        <v>730</v>
      </c>
      <c r="C46" s="386">
        <f>C45+C23+C21+C11</f>
        <v>117373</v>
      </c>
      <c r="D46" s="386">
        <f>D45+D23+D21+D11</f>
        <v>72106</v>
      </c>
      <c r="E46" s="387">
        <f>E45+E23+E21+E11</f>
        <v>45267</v>
      </c>
      <c r="F46" s="108"/>
    </row>
    <row r="47" spans="1:6">
      <c r="A47" s="102"/>
      <c r="B47" s="112"/>
      <c r="C47" s="113"/>
      <c r="D47" s="113"/>
      <c r="E47" s="113"/>
      <c r="F47" s="108"/>
    </row>
    <row r="48" spans="1:6">
      <c r="A48" s="102"/>
      <c r="B48" s="112"/>
      <c r="C48" s="113"/>
      <c r="D48" s="113"/>
      <c r="E48" s="113"/>
      <c r="F48" s="108"/>
    </row>
    <row r="49" spans="1:6" ht="16.5" thickBot="1">
      <c r="A49" s="102" t="s">
        <v>731</v>
      </c>
      <c r="B49" s="112"/>
      <c r="C49" s="114"/>
      <c r="D49" s="114"/>
      <c r="E49" s="114"/>
      <c r="F49" s="30" t="s">
        <v>26</v>
      </c>
    </row>
    <row r="50" spans="1:6" s="93" customFormat="1" ht="18" customHeight="1">
      <c r="A50" s="661" t="s">
        <v>484</v>
      </c>
      <c r="B50" s="663" t="s">
        <v>28</v>
      </c>
      <c r="C50" s="665" t="s">
        <v>732</v>
      </c>
      <c r="D50" s="318" t="s">
        <v>733</v>
      </c>
      <c r="E50" s="318"/>
      <c r="F50" s="667" t="s">
        <v>734</v>
      </c>
    </row>
    <row r="51" spans="1:6" s="93" customFormat="1" ht="18" customHeight="1">
      <c r="A51" s="662"/>
      <c r="B51" s="664"/>
      <c r="C51" s="666"/>
      <c r="D51" s="106" t="s">
        <v>663</v>
      </c>
      <c r="E51" s="106" t="s">
        <v>664</v>
      </c>
      <c r="F51" s="668"/>
    </row>
    <row r="52" spans="1:6" s="93" customFormat="1" ht="16.5" thickBot="1">
      <c r="A52" s="372" t="s">
        <v>34</v>
      </c>
      <c r="B52" s="373" t="s">
        <v>35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6" t="s">
        <v>735</v>
      </c>
      <c r="B53" s="351"/>
      <c r="C53" s="352"/>
      <c r="D53" s="352"/>
      <c r="E53" s="352"/>
      <c r="F53" s="353"/>
    </row>
    <row r="54" spans="1:6">
      <c r="A54" s="323" t="s">
        <v>736</v>
      </c>
      <c r="B54" s="110" t="s">
        <v>737</v>
      </c>
      <c r="C54" s="111">
        <f>SUM(C55:C57)</f>
        <v>0</v>
      </c>
      <c r="D54" s="111">
        <f>SUM(D55:D57)</f>
        <v>0</v>
      </c>
      <c r="E54" s="109">
        <f>C54-D54</f>
        <v>0</v>
      </c>
      <c r="F54" s="345">
        <f>SUM(F55:F57)</f>
        <v>0</v>
      </c>
    </row>
    <row r="55" spans="1:6">
      <c r="A55" s="323" t="s">
        <v>738</v>
      </c>
      <c r="B55" s="110" t="s">
        <v>739</v>
      </c>
      <c r="C55" s="158"/>
      <c r="D55" s="158"/>
      <c r="E55" s="109">
        <f>C55-D55</f>
        <v>0</v>
      </c>
      <c r="F55" s="157"/>
    </row>
    <row r="56" spans="1:6">
      <c r="A56" s="323" t="s">
        <v>740</v>
      </c>
      <c r="B56" s="110" t="s">
        <v>741</v>
      </c>
      <c r="C56" s="158"/>
      <c r="D56" s="158"/>
      <c r="E56" s="109">
        <f t="shared" ref="E56:E97" si="1">C56-D56</f>
        <v>0</v>
      </c>
      <c r="F56" s="157"/>
    </row>
    <row r="57" spans="1:6">
      <c r="A57" s="323" t="s">
        <v>725</v>
      </c>
      <c r="B57" s="110" t="s">
        <v>742</v>
      </c>
      <c r="C57" s="158"/>
      <c r="D57" s="158"/>
      <c r="E57" s="109">
        <f t="shared" si="1"/>
        <v>0</v>
      </c>
      <c r="F57" s="157"/>
    </row>
    <row r="58" spans="1:6" ht="31.5">
      <c r="A58" s="323" t="s">
        <v>743</v>
      </c>
      <c r="B58" s="110" t="s">
        <v>744</v>
      </c>
      <c r="C58" s="111">
        <f>C59+C61</f>
        <v>15805</v>
      </c>
      <c r="D58" s="111">
        <f>D59+D61</f>
        <v>0</v>
      </c>
      <c r="E58" s="109">
        <f t="shared" si="1"/>
        <v>15805</v>
      </c>
      <c r="F58" s="346">
        <f>F59+F61</f>
        <v>0</v>
      </c>
    </row>
    <row r="59" spans="1:6">
      <c r="A59" s="323" t="s">
        <v>745</v>
      </c>
      <c r="B59" s="110" t="s">
        <v>746</v>
      </c>
      <c r="C59" s="158">
        <v>15805</v>
      </c>
      <c r="D59" s="158"/>
      <c r="E59" s="109">
        <f t="shared" si="1"/>
        <v>15805</v>
      </c>
      <c r="F59" s="157"/>
    </row>
    <row r="60" spans="1:6">
      <c r="A60" s="347" t="s">
        <v>747</v>
      </c>
      <c r="B60" s="110" t="s">
        <v>748</v>
      </c>
      <c r="C60" s="158"/>
      <c r="D60" s="158"/>
      <c r="E60" s="109">
        <f t="shared" si="1"/>
        <v>0</v>
      </c>
      <c r="F60" s="157"/>
    </row>
    <row r="61" spans="1:6">
      <c r="A61" s="347" t="s">
        <v>749</v>
      </c>
      <c r="B61" s="110" t="s">
        <v>750</v>
      </c>
      <c r="C61" s="158"/>
      <c r="D61" s="158"/>
      <c r="E61" s="109">
        <f t="shared" si="1"/>
        <v>0</v>
      </c>
      <c r="F61" s="157"/>
    </row>
    <row r="62" spans="1:6">
      <c r="A62" s="347" t="s">
        <v>747</v>
      </c>
      <c r="B62" s="110" t="s">
        <v>751</v>
      </c>
      <c r="C62" s="158"/>
      <c r="D62" s="158"/>
      <c r="E62" s="109">
        <f t="shared" si="1"/>
        <v>0</v>
      </c>
      <c r="F62" s="157"/>
    </row>
    <row r="63" spans="1:6">
      <c r="A63" s="323" t="s">
        <v>159</v>
      </c>
      <c r="B63" s="110" t="s">
        <v>752</v>
      </c>
      <c r="C63" s="158"/>
      <c r="D63" s="158"/>
      <c r="E63" s="109">
        <f t="shared" si="1"/>
        <v>0</v>
      </c>
      <c r="F63" s="157"/>
    </row>
    <row r="64" spans="1:6">
      <c r="A64" s="323" t="s">
        <v>162</v>
      </c>
      <c r="B64" s="110" t="s">
        <v>753</v>
      </c>
      <c r="C64" s="158"/>
      <c r="D64" s="158"/>
      <c r="E64" s="109">
        <f t="shared" si="1"/>
        <v>0</v>
      </c>
      <c r="F64" s="157"/>
    </row>
    <row r="65" spans="1:6">
      <c r="A65" s="323" t="s">
        <v>754</v>
      </c>
      <c r="B65" s="110" t="s">
        <v>755</v>
      </c>
      <c r="C65" s="158">
        <v>3912</v>
      </c>
      <c r="D65" s="158"/>
      <c r="E65" s="109">
        <f t="shared" si="1"/>
        <v>3912</v>
      </c>
      <c r="F65" s="157"/>
    </row>
    <row r="66" spans="1:6">
      <c r="A66" s="323" t="s">
        <v>756</v>
      </c>
      <c r="B66" s="110" t="s">
        <v>757</v>
      </c>
      <c r="C66" s="158"/>
      <c r="D66" s="158"/>
      <c r="E66" s="109">
        <f t="shared" si="1"/>
        <v>0</v>
      </c>
      <c r="F66" s="157"/>
    </row>
    <row r="67" spans="1:6">
      <c r="A67" s="323" t="s">
        <v>758</v>
      </c>
      <c r="B67" s="110" t="s">
        <v>759</v>
      </c>
      <c r="C67" s="158"/>
      <c r="D67" s="158"/>
      <c r="E67" s="109">
        <f t="shared" si="1"/>
        <v>0</v>
      </c>
      <c r="F67" s="157"/>
    </row>
    <row r="68" spans="1:6" ht="16.5" thickBot="1">
      <c r="A68" s="336" t="s">
        <v>760</v>
      </c>
      <c r="B68" s="337" t="s">
        <v>761</v>
      </c>
      <c r="C68" s="378">
        <f>C54+C58+C63+C64+C65+C66</f>
        <v>19717</v>
      </c>
      <c r="D68" s="378">
        <f>D54+D58+D63+D64+D65+D66</f>
        <v>0</v>
      </c>
      <c r="E68" s="376">
        <f t="shared" si="1"/>
        <v>19717</v>
      </c>
      <c r="F68" s="379">
        <f>F54+F58+F63+F64+F65+F66</f>
        <v>0</v>
      </c>
    </row>
    <row r="69" spans="1:6">
      <c r="A69" s="332" t="s">
        <v>762</v>
      </c>
      <c r="B69" s="105"/>
      <c r="C69" s="349"/>
      <c r="D69" s="349"/>
      <c r="E69" s="349"/>
      <c r="F69" s="350"/>
    </row>
    <row r="70" spans="1:6">
      <c r="A70" s="323" t="s">
        <v>763</v>
      </c>
      <c r="B70" s="115" t="s">
        <v>764</v>
      </c>
      <c r="C70" s="158"/>
      <c r="D70" s="158"/>
      <c r="E70" s="109">
        <f t="shared" si="1"/>
        <v>0</v>
      </c>
      <c r="F70" s="157"/>
    </row>
    <row r="71" spans="1:6" ht="16.5" thickBot="1">
      <c r="A71" s="354"/>
      <c r="B71" s="103"/>
      <c r="C71" s="355"/>
      <c r="D71" s="355"/>
      <c r="E71" s="355"/>
      <c r="F71" s="356"/>
    </row>
    <row r="72" spans="1:6">
      <c r="A72" s="326" t="s">
        <v>765</v>
      </c>
      <c r="B72" s="351"/>
      <c r="C72" s="359"/>
      <c r="D72" s="359"/>
      <c r="E72" s="359"/>
      <c r="F72" s="360"/>
    </row>
    <row r="73" spans="1:6">
      <c r="A73" s="323" t="s">
        <v>736</v>
      </c>
      <c r="B73" s="110" t="s">
        <v>766</v>
      </c>
      <c r="C73" s="111">
        <f>SUM(C74:C76)</f>
        <v>124</v>
      </c>
      <c r="D73" s="111">
        <f>SUM(D74:D76)</f>
        <v>124</v>
      </c>
      <c r="E73" s="111">
        <f>SUM(E74:E76)</f>
        <v>0</v>
      </c>
      <c r="F73" s="346">
        <f>SUM(F74:F76)</f>
        <v>0</v>
      </c>
    </row>
    <row r="74" spans="1:6">
      <c r="A74" s="323" t="s">
        <v>767</v>
      </c>
      <c r="B74" s="110" t="s">
        <v>768</v>
      </c>
      <c r="C74" s="158"/>
      <c r="D74" s="158"/>
      <c r="E74" s="109">
        <f t="shared" si="1"/>
        <v>0</v>
      </c>
      <c r="F74" s="157"/>
    </row>
    <row r="75" spans="1:6">
      <c r="A75" s="323" t="s">
        <v>769</v>
      </c>
      <c r="B75" s="110" t="s">
        <v>770</v>
      </c>
      <c r="C75" s="158"/>
      <c r="D75" s="158"/>
      <c r="E75" s="109">
        <f t="shared" si="1"/>
        <v>0</v>
      </c>
      <c r="F75" s="157"/>
    </row>
    <row r="76" spans="1:6">
      <c r="A76" s="348" t="s">
        <v>771</v>
      </c>
      <c r="B76" s="110" t="s">
        <v>772</v>
      </c>
      <c r="C76" s="158">
        <v>124</v>
      </c>
      <c r="D76" s="158">
        <v>124</v>
      </c>
      <c r="E76" s="109">
        <f t="shared" si="1"/>
        <v>0</v>
      </c>
      <c r="F76" s="157"/>
    </row>
    <row r="77" spans="1:6" ht="31.5">
      <c r="A77" s="323" t="s">
        <v>743</v>
      </c>
      <c r="B77" s="110" t="s">
        <v>773</v>
      </c>
      <c r="C77" s="111">
        <f>C78+C80</f>
        <v>26185</v>
      </c>
      <c r="D77" s="111">
        <f>D78+D80</f>
        <v>26185</v>
      </c>
      <c r="E77" s="111">
        <f>E78+E80</f>
        <v>0</v>
      </c>
      <c r="F77" s="346">
        <f>F78+F80</f>
        <v>0</v>
      </c>
    </row>
    <row r="78" spans="1:6">
      <c r="A78" s="323" t="s">
        <v>774</v>
      </c>
      <c r="B78" s="110" t="s">
        <v>775</v>
      </c>
      <c r="C78" s="158">
        <v>16787</v>
      </c>
      <c r="D78" s="158">
        <v>16787</v>
      </c>
      <c r="E78" s="109">
        <f t="shared" si="1"/>
        <v>0</v>
      </c>
      <c r="F78" s="157"/>
    </row>
    <row r="79" spans="1:6">
      <c r="A79" s="323" t="s">
        <v>776</v>
      </c>
      <c r="B79" s="110" t="s">
        <v>777</v>
      </c>
      <c r="C79" s="158"/>
      <c r="D79" s="158"/>
      <c r="E79" s="109">
        <f t="shared" si="1"/>
        <v>0</v>
      </c>
      <c r="F79" s="157"/>
    </row>
    <row r="80" spans="1:6">
      <c r="A80" s="323" t="s">
        <v>778</v>
      </c>
      <c r="B80" s="110" t="s">
        <v>779</v>
      </c>
      <c r="C80" s="158">
        <v>9398</v>
      </c>
      <c r="D80" s="158">
        <v>9398</v>
      </c>
      <c r="E80" s="109">
        <f t="shared" si="1"/>
        <v>0</v>
      </c>
      <c r="F80" s="157"/>
    </row>
    <row r="81" spans="1:6">
      <c r="A81" s="323" t="s">
        <v>747</v>
      </c>
      <c r="B81" s="110" t="s">
        <v>780</v>
      </c>
      <c r="C81" s="158"/>
      <c r="D81" s="158"/>
      <c r="E81" s="109">
        <f t="shared" si="1"/>
        <v>0</v>
      </c>
      <c r="F81" s="157"/>
    </row>
    <row r="82" spans="1:6">
      <c r="A82" s="323" t="s">
        <v>781</v>
      </c>
      <c r="B82" s="110" t="s">
        <v>782</v>
      </c>
      <c r="C82" s="111">
        <f>SUM(C83:C86)</f>
        <v>1102</v>
      </c>
      <c r="D82" s="111">
        <f>SUM(D83:D86)</f>
        <v>1102</v>
      </c>
      <c r="E82" s="111">
        <f>SUM(E83:E86)</f>
        <v>0</v>
      </c>
      <c r="F82" s="346">
        <f>SUM(F83:F86)</f>
        <v>0</v>
      </c>
    </row>
    <row r="83" spans="1:6">
      <c r="A83" s="323" t="s">
        <v>783</v>
      </c>
      <c r="B83" s="110" t="s">
        <v>784</v>
      </c>
      <c r="C83" s="158"/>
      <c r="D83" s="158"/>
      <c r="E83" s="109">
        <f t="shared" si="1"/>
        <v>0</v>
      </c>
      <c r="F83" s="157"/>
    </row>
    <row r="84" spans="1:6">
      <c r="A84" s="323" t="s">
        <v>785</v>
      </c>
      <c r="B84" s="110" t="s">
        <v>786</v>
      </c>
      <c r="C84" s="158">
        <v>1102</v>
      </c>
      <c r="D84" s="158">
        <v>1102</v>
      </c>
      <c r="E84" s="109">
        <f t="shared" si="1"/>
        <v>0</v>
      </c>
      <c r="F84" s="157"/>
    </row>
    <row r="85" spans="1:6" ht="31.5">
      <c r="A85" s="323" t="s">
        <v>787</v>
      </c>
      <c r="B85" s="110" t="s">
        <v>788</v>
      </c>
      <c r="C85" s="158"/>
      <c r="D85" s="158"/>
      <c r="E85" s="109">
        <f t="shared" si="1"/>
        <v>0</v>
      </c>
      <c r="F85" s="157"/>
    </row>
    <row r="86" spans="1:6">
      <c r="A86" s="323" t="s">
        <v>789</v>
      </c>
      <c r="B86" s="110" t="s">
        <v>790</v>
      </c>
      <c r="C86" s="158"/>
      <c r="D86" s="158"/>
      <c r="E86" s="109">
        <f t="shared" si="1"/>
        <v>0</v>
      </c>
      <c r="F86" s="157"/>
    </row>
    <row r="87" spans="1:6">
      <c r="A87" s="323" t="s">
        <v>791</v>
      </c>
      <c r="B87" s="110" t="s">
        <v>792</v>
      </c>
      <c r="C87" s="109">
        <f>SUM(C88:C92)+C96</f>
        <v>2892</v>
      </c>
      <c r="D87" s="109">
        <f>SUM(D88:D92)+D96</f>
        <v>2892</v>
      </c>
      <c r="E87" s="109">
        <f>SUM(E88:E92)+E96</f>
        <v>0</v>
      </c>
      <c r="F87" s="345">
        <f>SUM(F88:F92)+F96</f>
        <v>0</v>
      </c>
    </row>
    <row r="88" spans="1:6">
      <c r="A88" s="323" t="s">
        <v>793</v>
      </c>
      <c r="B88" s="110" t="s">
        <v>794</v>
      </c>
      <c r="C88" s="158"/>
      <c r="D88" s="158"/>
      <c r="E88" s="109">
        <f t="shared" si="1"/>
        <v>0</v>
      </c>
      <c r="F88" s="157"/>
    </row>
    <row r="89" spans="1:6">
      <c r="A89" s="323" t="s">
        <v>795</v>
      </c>
      <c r="B89" s="110" t="s">
        <v>796</v>
      </c>
      <c r="C89" s="158">
        <v>2826</v>
      </c>
      <c r="D89" s="158">
        <v>2826</v>
      </c>
      <c r="E89" s="109">
        <f t="shared" si="1"/>
        <v>0</v>
      </c>
      <c r="F89" s="157"/>
    </row>
    <row r="90" spans="1:6">
      <c r="A90" s="323" t="s">
        <v>797</v>
      </c>
      <c r="B90" s="110" t="s">
        <v>798</v>
      </c>
      <c r="C90" s="158"/>
      <c r="D90" s="158"/>
      <c r="E90" s="109">
        <f t="shared" si="1"/>
        <v>0</v>
      </c>
      <c r="F90" s="157"/>
    </row>
    <row r="91" spans="1:6">
      <c r="A91" s="323" t="s">
        <v>799</v>
      </c>
      <c r="B91" s="110" t="s">
        <v>800</v>
      </c>
      <c r="C91" s="158">
        <v>31</v>
      </c>
      <c r="D91" s="158">
        <v>31</v>
      </c>
      <c r="E91" s="109">
        <f t="shared" si="1"/>
        <v>0</v>
      </c>
      <c r="F91" s="157"/>
    </row>
    <row r="92" spans="1:6">
      <c r="A92" s="323" t="s">
        <v>801</v>
      </c>
      <c r="B92" s="110" t="s">
        <v>802</v>
      </c>
      <c r="C92" s="111">
        <f>SUM(C93:C95)</f>
        <v>35</v>
      </c>
      <c r="D92" s="111">
        <f>SUM(D93:D95)</f>
        <v>35</v>
      </c>
      <c r="E92" s="111">
        <f>SUM(E93:E95)</f>
        <v>0</v>
      </c>
      <c r="F92" s="346">
        <f>SUM(F93:F95)</f>
        <v>0</v>
      </c>
    </row>
    <row r="93" spans="1:6">
      <c r="A93" s="323" t="s">
        <v>803</v>
      </c>
      <c r="B93" s="110" t="s">
        <v>804</v>
      </c>
      <c r="C93" s="158"/>
      <c r="D93" s="158"/>
      <c r="E93" s="109">
        <f t="shared" si="1"/>
        <v>0</v>
      </c>
      <c r="F93" s="157"/>
    </row>
    <row r="94" spans="1:6">
      <c r="A94" s="323" t="s">
        <v>711</v>
      </c>
      <c r="B94" s="110" t="s">
        <v>805</v>
      </c>
      <c r="C94" s="158"/>
      <c r="D94" s="158"/>
      <c r="E94" s="109">
        <f t="shared" si="1"/>
        <v>0</v>
      </c>
      <c r="F94" s="157"/>
    </row>
    <row r="95" spans="1:6">
      <c r="A95" s="323" t="s">
        <v>715</v>
      </c>
      <c r="B95" s="110" t="s">
        <v>806</v>
      </c>
      <c r="C95" s="158">
        <v>35</v>
      </c>
      <c r="D95" s="158">
        <v>35</v>
      </c>
      <c r="E95" s="109">
        <f t="shared" si="1"/>
        <v>0</v>
      </c>
      <c r="F95" s="157"/>
    </row>
    <row r="96" spans="1:6">
      <c r="A96" s="323" t="s">
        <v>807</v>
      </c>
      <c r="B96" s="110" t="s">
        <v>808</v>
      </c>
      <c r="C96" s="158"/>
      <c r="D96" s="158"/>
      <c r="E96" s="109">
        <f t="shared" si="1"/>
        <v>0</v>
      </c>
      <c r="F96" s="157"/>
    </row>
    <row r="97" spans="1:8">
      <c r="A97" s="323" t="s">
        <v>809</v>
      </c>
      <c r="B97" s="110" t="s">
        <v>810</v>
      </c>
      <c r="C97" s="158"/>
      <c r="D97" s="158"/>
      <c r="E97" s="109">
        <f t="shared" si="1"/>
        <v>0</v>
      </c>
      <c r="F97" s="157"/>
    </row>
    <row r="98" spans="1:8" ht="16.5" thickBot="1">
      <c r="A98" s="336" t="s">
        <v>811</v>
      </c>
      <c r="B98" s="337" t="s">
        <v>812</v>
      </c>
      <c r="C98" s="376">
        <f>C87+C82+C77+C73+C97</f>
        <v>30303</v>
      </c>
      <c r="D98" s="376">
        <f>D87+D82+D77+D73+D97</f>
        <v>30303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813</v>
      </c>
      <c r="B99" s="358" t="s">
        <v>814</v>
      </c>
      <c r="C99" s="370">
        <f>C98+C70+C68</f>
        <v>50020</v>
      </c>
      <c r="D99" s="370">
        <f>D98+D70+D68</f>
        <v>30303</v>
      </c>
      <c r="E99" s="370">
        <f>E98+E70+E68</f>
        <v>19717</v>
      </c>
      <c r="F99" s="371">
        <f>F98+F70+F68</f>
        <v>0</v>
      </c>
    </row>
    <row r="100" spans="1:8">
      <c r="A100" s="114"/>
      <c r="B100" s="116"/>
      <c r="C100" s="117"/>
      <c r="D100" s="117"/>
      <c r="E100" s="117"/>
      <c r="F100" s="118"/>
    </row>
    <row r="101" spans="1:8" ht="16.5" thickBot="1">
      <c r="A101" s="102" t="s">
        <v>815</v>
      </c>
      <c r="B101" s="119"/>
      <c r="C101" s="117"/>
      <c r="D101" s="117"/>
      <c r="E101" s="117"/>
      <c r="F101" s="30" t="s">
        <v>816</v>
      </c>
    </row>
    <row r="102" spans="1:8" s="120" customFormat="1" ht="31.5">
      <c r="A102" s="618" t="s">
        <v>484</v>
      </c>
      <c r="B102" s="619" t="s">
        <v>485</v>
      </c>
      <c r="C102" s="620" t="s">
        <v>817</v>
      </c>
      <c r="D102" s="620" t="s">
        <v>818</v>
      </c>
      <c r="E102" s="620" t="s">
        <v>819</v>
      </c>
      <c r="F102" s="622" t="s">
        <v>820</v>
      </c>
    </row>
    <row r="103" spans="1:8" s="120" customFormat="1" ht="16.5" thickBot="1">
      <c r="A103" s="372" t="s">
        <v>34</v>
      </c>
      <c r="B103" s="373" t="s">
        <v>35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821</v>
      </c>
      <c r="B104" s="364" t="s">
        <v>822</v>
      </c>
      <c r="C104" s="177"/>
      <c r="D104" s="177"/>
      <c r="E104" s="177"/>
      <c r="F104" s="360">
        <f>C104+D104-E104</f>
        <v>0</v>
      </c>
    </row>
    <row r="105" spans="1:8">
      <c r="A105" s="323" t="s">
        <v>823</v>
      </c>
      <c r="B105" s="110" t="s">
        <v>824</v>
      </c>
      <c r="C105" s="158"/>
      <c r="D105" s="158"/>
      <c r="E105" s="158"/>
      <c r="F105" s="361">
        <f>C105+D105-E105</f>
        <v>0</v>
      </c>
    </row>
    <row r="106" spans="1:8" ht="16.5" thickBot="1">
      <c r="A106" s="339" t="s">
        <v>825</v>
      </c>
      <c r="B106" s="365" t="s">
        <v>826</v>
      </c>
      <c r="C106" s="237"/>
      <c r="D106" s="237"/>
      <c r="E106" s="237"/>
      <c r="F106" s="366">
        <f>C106+D106-E106</f>
        <v>0</v>
      </c>
    </row>
    <row r="107" spans="1:8" ht="16.5" thickBot="1">
      <c r="A107" s="362" t="s">
        <v>827</v>
      </c>
      <c r="B107" s="367" t="s">
        <v>828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21"/>
      <c r="B108" s="122"/>
      <c r="C108" s="102"/>
      <c r="D108" s="102"/>
      <c r="E108" s="102"/>
      <c r="F108" s="104"/>
    </row>
    <row r="109" spans="1:8">
      <c r="A109" s="658" t="s">
        <v>829</v>
      </c>
      <c r="B109" s="658"/>
      <c r="C109" s="658"/>
      <c r="D109" s="658"/>
      <c r="E109" s="658"/>
      <c r="F109" s="658"/>
    </row>
    <row r="111" spans="1:8">
      <c r="A111" s="607" t="s">
        <v>8</v>
      </c>
      <c r="B111" s="632">
        <f>pdeReportingDate</f>
        <v>45120</v>
      </c>
      <c r="C111" s="632"/>
      <c r="D111" s="632"/>
      <c r="E111" s="632"/>
      <c r="F111" s="632"/>
      <c r="G111" s="614"/>
      <c r="H111" s="614"/>
    </row>
    <row r="112" spans="1:8">
      <c r="A112" s="607"/>
      <c r="B112" s="632"/>
      <c r="C112" s="632"/>
      <c r="D112" s="632"/>
      <c r="E112" s="632"/>
      <c r="F112" s="632"/>
      <c r="G112" s="614"/>
      <c r="H112" s="614"/>
    </row>
    <row r="113" spans="1:8">
      <c r="A113" s="608" t="s">
        <v>293</v>
      </c>
      <c r="B113" s="633" t="str">
        <f>authorName</f>
        <v>Ирина Р. Маркова-Гюрова</v>
      </c>
      <c r="C113" s="633"/>
      <c r="D113" s="633"/>
      <c r="E113" s="633"/>
      <c r="F113" s="633"/>
      <c r="G113" s="68"/>
      <c r="H113" s="68"/>
    </row>
    <row r="114" spans="1:8">
      <c r="A114" s="608"/>
      <c r="B114" s="633"/>
      <c r="C114" s="633"/>
      <c r="D114" s="633"/>
      <c r="E114" s="633"/>
      <c r="F114" s="633"/>
      <c r="G114" s="68"/>
      <c r="H114" s="68"/>
    </row>
    <row r="115" spans="1:8">
      <c r="A115" s="608" t="s">
        <v>13</v>
      </c>
      <c r="B115" s="634"/>
      <c r="C115" s="634"/>
      <c r="D115" s="634"/>
      <c r="E115" s="634"/>
      <c r="F115" s="634"/>
      <c r="G115" s="615"/>
      <c r="H115" s="615"/>
    </row>
    <row r="116" spans="1:8" ht="15.75" customHeight="1">
      <c r="A116" s="613"/>
      <c r="B116" s="631" t="s">
        <v>294</v>
      </c>
      <c r="C116" s="631"/>
      <c r="D116" s="631"/>
      <c r="E116" s="631"/>
      <c r="F116" s="631"/>
      <c r="G116" s="613"/>
      <c r="H116" s="613"/>
    </row>
    <row r="117" spans="1:8" ht="15.75" customHeight="1">
      <c r="A117" s="613"/>
      <c r="B117" s="631" t="s">
        <v>294</v>
      </c>
      <c r="C117" s="631"/>
      <c r="D117" s="631"/>
      <c r="E117" s="631"/>
      <c r="F117" s="631"/>
      <c r="G117" s="613"/>
      <c r="H117" s="613"/>
    </row>
    <row r="118" spans="1:8" ht="15.75" customHeight="1">
      <c r="A118" s="613"/>
      <c r="B118" s="631" t="s">
        <v>294</v>
      </c>
      <c r="C118" s="631"/>
      <c r="D118" s="631"/>
      <c r="E118" s="631"/>
      <c r="F118" s="631"/>
      <c r="G118" s="613"/>
      <c r="H118" s="613"/>
    </row>
    <row r="119" spans="1:8" ht="15.75" customHeight="1">
      <c r="A119" s="613"/>
      <c r="B119" s="631" t="s">
        <v>294</v>
      </c>
      <c r="C119" s="631"/>
      <c r="D119" s="631"/>
      <c r="E119" s="631"/>
      <c r="F119" s="631"/>
      <c r="G119" s="613"/>
      <c r="H119" s="613"/>
    </row>
    <row r="120" spans="1:8">
      <c r="A120" s="613"/>
      <c r="B120" s="631"/>
      <c r="C120" s="631"/>
      <c r="D120" s="631"/>
      <c r="E120" s="631"/>
      <c r="F120" s="631"/>
      <c r="G120" s="613"/>
      <c r="H120" s="613"/>
    </row>
    <row r="121" spans="1:8">
      <c r="A121" s="613"/>
      <c r="B121" s="631"/>
      <c r="C121" s="631"/>
      <c r="D121" s="631"/>
      <c r="E121" s="631"/>
      <c r="F121" s="631"/>
      <c r="G121" s="613"/>
      <c r="H121" s="613"/>
    </row>
    <row r="122" spans="1:8">
      <c r="A122" s="613"/>
      <c r="B122" s="631"/>
      <c r="C122" s="631"/>
      <c r="D122" s="631"/>
      <c r="E122" s="631"/>
      <c r="F122" s="631"/>
      <c r="G122" s="613"/>
      <c r="H122" s="613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C27" sqref="C27"/>
    </sheetView>
  </sheetViews>
  <sheetFormatPr defaultColWidth="10.7109375" defaultRowHeight="15.75"/>
  <cols>
    <col min="1" max="1" width="51.85546875" style="34" customWidth="1"/>
    <col min="2" max="2" width="10.7109375" style="92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830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8"/>
      <c r="T1" s="44"/>
      <c r="U1" s="44"/>
      <c r="V1" s="44"/>
    </row>
    <row r="2" spans="1:22">
      <c r="A2" s="91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8"/>
      <c r="T2" s="44"/>
      <c r="U2" s="44"/>
      <c r="V2" s="44"/>
    </row>
    <row r="3" spans="1:22">
      <c r="A3" s="63" t="str">
        <f>CONCATENATE("на ",UPPER(pdeName))</f>
        <v>на ХОЛДИНГ ВАРНА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3" t="str">
        <f>CONCATENATE("ЕИК по БУЛСТАТ: ", pdeBulstat)</f>
        <v>ЕИК по БУЛСТАТ: 103249584</v>
      </c>
      <c r="B4" s="432"/>
      <c r="C4" s="62"/>
      <c r="D4" s="62"/>
      <c r="E4" s="19"/>
      <c r="F4" s="19"/>
      <c r="G4" s="45"/>
      <c r="H4" s="61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3" t="str">
        <f>CONCATENATE("към ",TEXT(endDate,"dd.mm.yyyy")," г.")</f>
        <v>към 30.06.2023 г.</v>
      </c>
      <c r="B5" s="18"/>
      <c r="C5" s="18"/>
      <c r="D5" s="18"/>
      <c r="E5" s="47"/>
      <c r="F5" s="47"/>
      <c r="G5" s="45"/>
      <c r="H5" s="46"/>
      <c r="I5" s="47"/>
      <c r="J5" s="47"/>
      <c r="K5" s="47"/>
      <c r="L5" s="47"/>
      <c r="M5" s="47"/>
      <c r="N5" s="47"/>
      <c r="O5" s="47"/>
      <c r="P5" s="47"/>
      <c r="Q5" s="47"/>
      <c r="R5" s="48"/>
      <c r="S5" s="19"/>
      <c r="V5" s="47"/>
    </row>
    <row r="6" spans="1:22">
      <c r="G6" s="45"/>
      <c r="H6" s="49"/>
    </row>
    <row r="7" spans="1:22" ht="16.5" thickBot="1">
      <c r="I7" s="30" t="s">
        <v>26</v>
      </c>
    </row>
    <row r="8" spans="1:22" s="93" customFormat="1" ht="21" customHeight="1">
      <c r="A8" s="669" t="s">
        <v>484</v>
      </c>
      <c r="B8" s="674" t="s">
        <v>28</v>
      </c>
      <c r="C8" s="394" t="s">
        <v>831</v>
      </c>
      <c r="D8" s="394"/>
      <c r="E8" s="394"/>
      <c r="F8" s="394" t="s">
        <v>832</v>
      </c>
      <c r="G8" s="394"/>
      <c r="H8" s="394"/>
      <c r="I8" s="395"/>
    </row>
    <row r="9" spans="1:22" s="93" customFormat="1" ht="24" customHeight="1">
      <c r="A9" s="670"/>
      <c r="B9" s="675"/>
      <c r="C9" s="672" t="s">
        <v>833</v>
      </c>
      <c r="D9" s="672" t="s">
        <v>834</v>
      </c>
      <c r="E9" s="672" t="s">
        <v>835</v>
      </c>
      <c r="F9" s="672" t="s">
        <v>836</v>
      </c>
      <c r="G9" s="94" t="s">
        <v>837</v>
      </c>
      <c r="H9" s="94"/>
      <c r="I9" s="673" t="s">
        <v>838</v>
      </c>
    </row>
    <row r="10" spans="1:22" s="93" customFormat="1" ht="24" customHeight="1">
      <c r="A10" s="670"/>
      <c r="B10" s="675"/>
      <c r="C10" s="672"/>
      <c r="D10" s="672"/>
      <c r="E10" s="672"/>
      <c r="F10" s="672"/>
      <c r="G10" s="623" t="s">
        <v>839</v>
      </c>
      <c r="H10" s="623" t="s">
        <v>840</v>
      </c>
      <c r="I10" s="673"/>
    </row>
    <row r="11" spans="1:22" ht="16.5" thickBot="1">
      <c r="A11" s="400" t="s">
        <v>34</v>
      </c>
      <c r="B11" s="401" t="s">
        <v>35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841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842</v>
      </c>
      <c r="B13" s="96" t="s">
        <v>843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844</v>
      </c>
      <c r="B14" s="96" t="s">
        <v>845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646</v>
      </c>
      <c r="B15" s="96" t="s">
        <v>846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847</v>
      </c>
      <c r="B16" s="96" t="s">
        <v>848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98</v>
      </c>
      <c r="B17" s="96" t="s">
        <v>849</v>
      </c>
      <c r="C17" s="391"/>
      <c r="D17" s="391"/>
      <c r="E17" s="391"/>
      <c r="F17" s="391"/>
      <c r="G17" s="391"/>
      <c r="H17" s="391"/>
      <c r="I17" s="392">
        <f t="shared" si="0"/>
        <v>0</v>
      </c>
    </row>
    <row r="18" spans="1:16" ht="16.5" thickBot="1">
      <c r="A18" s="396" t="s">
        <v>553</v>
      </c>
      <c r="B18" s="397" t="s">
        <v>850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851</v>
      </c>
      <c r="B19" s="95"/>
      <c r="C19" s="405"/>
      <c r="D19" s="405"/>
      <c r="E19" s="405"/>
      <c r="F19" s="405"/>
      <c r="G19" s="405"/>
      <c r="H19" s="405"/>
      <c r="I19" s="406"/>
    </row>
    <row r="20" spans="1:16">
      <c r="A20" s="390" t="s">
        <v>842</v>
      </c>
      <c r="B20" s="96" t="s">
        <v>852</v>
      </c>
      <c r="C20" s="391">
        <f>34666+17776</f>
        <v>52442</v>
      </c>
      <c r="D20" s="391"/>
      <c r="E20" s="391"/>
      <c r="F20" s="391">
        <v>478</v>
      </c>
      <c r="G20" s="391"/>
      <c r="H20" s="391"/>
      <c r="I20" s="392">
        <f t="shared" si="0"/>
        <v>478</v>
      </c>
      <c r="J20" s="97"/>
      <c r="K20" s="97"/>
      <c r="L20" s="97"/>
      <c r="M20" s="97"/>
      <c r="N20" s="97"/>
      <c r="O20" s="97"/>
      <c r="P20" s="97"/>
    </row>
    <row r="21" spans="1:16">
      <c r="A21" s="390" t="s">
        <v>853</v>
      </c>
      <c r="B21" s="96" t="s">
        <v>854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0" t="s">
        <v>855</v>
      </c>
      <c r="B22" s="96" t="s">
        <v>856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0" t="s">
        <v>857</v>
      </c>
      <c r="B23" s="96" t="s">
        <v>858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0" t="s">
        <v>859</v>
      </c>
      <c r="B24" s="96" t="s">
        <v>860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0" t="s">
        <v>861</v>
      </c>
      <c r="B25" s="96" t="s">
        <v>862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3" t="s">
        <v>863</v>
      </c>
      <c r="B26" s="96" t="s">
        <v>864</v>
      </c>
      <c r="C26" s="391">
        <v>6738961</v>
      </c>
      <c r="D26" s="391"/>
      <c r="E26" s="391"/>
      <c r="F26" s="391">
        <v>10247</v>
      </c>
      <c r="G26" s="391"/>
      <c r="H26" s="391"/>
      <c r="I26" s="392">
        <f t="shared" si="0"/>
        <v>10247</v>
      </c>
      <c r="J26" s="97"/>
      <c r="K26" s="97"/>
      <c r="L26" s="97"/>
      <c r="M26" s="97"/>
      <c r="N26" s="97"/>
      <c r="O26" s="97"/>
      <c r="P26" s="97"/>
    </row>
    <row r="27" spans="1:16" ht="16.5" thickBot="1">
      <c r="A27" s="396" t="s">
        <v>556</v>
      </c>
      <c r="B27" s="397" t="s">
        <v>865</v>
      </c>
      <c r="C27" s="398">
        <f t="shared" ref="C27:H27" si="2">SUM(C20:C26)</f>
        <v>6791403</v>
      </c>
      <c r="D27" s="398">
        <f t="shared" si="2"/>
        <v>0</v>
      </c>
      <c r="E27" s="398">
        <f t="shared" si="2"/>
        <v>0</v>
      </c>
      <c r="F27" s="398">
        <f t="shared" si="2"/>
        <v>10725</v>
      </c>
      <c r="G27" s="398">
        <f t="shared" si="2"/>
        <v>0</v>
      </c>
      <c r="H27" s="398">
        <f t="shared" si="2"/>
        <v>0</v>
      </c>
      <c r="I27" s="399">
        <f t="shared" si="0"/>
        <v>10725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1" t="s">
        <v>866</v>
      </c>
      <c r="B29" s="671"/>
      <c r="C29" s="671"/>
      <c r="D29" s="671"/>
      <c r="E29" s="671"/>
      <c r="F29" s="671"/>
      <c r="G29" s="671"/>
      <c r="H29" s="671"/>
      <c r="I29" s="671"/>
    </row>
    <row r="30" spans="1:16">
      <c r="A30" s="454"/>
      <c r="B30" s="455"/>
      <c r="C30" s="454"/>
      <c r="D30" s="456"/>
      <c r="E30" s="456"/>
      <c r="F30" s="456"/>
      <c r="G30" s="456"/>
      <c r="H30" s="456"/>
      <c r="I30" s="456"/>
    </row>
    <row r="31" spans="1:16">
      <c r="A31" s="607" t="s">
        <v>8</v>
      </c>
      <c r="B31" s="632">
        <f>pdeReportingDate</f>
        <v>45120</v>
      </c>
      <c r="C31" s="632"/>
      <c r="D31" s="632"/>
      <c r="E31" s="632"/>
      <c r="F31" s="632"/>
      <c r="G31" s="97"/>
      <c r="H31" s="97"/>
      <c r="I31" s="97"/>
    </row>
    <row r="32" spans="1:16">
      <c r="A32" s="607"/>
      <c r="B32" s="632"/>
      <c r="C32" s="632"/>
      <c r="D32" s="632"/>
      <c r="E32" s="632"/>
      <c r="F32" s="632"/>
      <c r="G32" s="97"/>
      <c r="H32" s="97"/>
      <c r="I32" s="97"/>
    </row>
    <row r="33" spans="1:9">
      <c r="A33" s="608" t="s">
        <v>293</v>
      </c>
      <c r="B33" s="633" t="str">
        <f>authorName</f>
        <v>Ирина Р. Маркова-Гюрова</v>
      </c>
      <c r="C33" s="633"/>
      <c r="D33" s="633"/>
      <c r="E33" s="633"/>
      <c r="F33" s="633"/>
      <c r="G33" s="97"/>
      <c r="H33" s="97"/>
      <c r="I33" s="97"/>
    </row>
    <row r="34" spans="1:9">
      <c r="A34" s="608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08" t="s">
        <v>13</v>
      </c>
      <c r="B35" s="677"/>
      <c r="C35" s="677"/>
      <c r="D35" s="677"/>
      <c r="E35" s="677"/>
      <c r="F35" s="677"/>
      <c r="G35" s="677"/>
      <c r="H35" s="677"/>
      <c r="I35" s="677"/>
    </row>
    <row r="36" spans="1:9" ht="15.75" customHeight="1">
      <c r="A36" s="613"/>
      <c r="B36" s="631" t="s">
        <v>294</v>
      </c>
      <c r="C36" s="631"/>
      <c r="D36" s="631"/>
      <c r="E36" s="631"/>
      <c r="F36" s="631"/>
      <c r="G36" s="631"/>
      <c r="H36" s="631"/>
      <c r="I36" s="631"/>
    </row>
    <row r="37" spans="1:9" ht="15.75" customHeight="1">
      <c r="A37" s="613"/>
      <c r="B37" s="631" t="s">
        <v>294</v>
      </c>
      <c r="C37" s="631"/>
      <c r="D37" s="631"/>
      <c r="E37" s="631"/>
      <c r="F37" s="631"/>
      <c r="G37" s="631"/>
      <c r="H37" s="631"/>
      <c r="I37" s="631"/>
    </row>
    <row r="38" spans="1:9" ht="15.75" customHeight="1">
      <c r="A38" s="613"/>
      <c r="B38" s="631" t="s">
        <v>294</v>
      </c>
      <c r="C38" s="631"/>
      <c r="D38" s="631"/>
      <c r="E38" s="631"/>
      <c r="F38" s="631"/>
      <c r="G38" s="631"/>
      <c r="H38" s="631"/>
      <c r="I38" s="631"/>
    </row>
    <row r="39" spans="1:9" ht="15.75" customHeight="1">
      <c r="A39" s="613"/>
      <c r="B39" s="631" t="s">
        <v>294</v>
      </c>
      <c r="C39" s="631"/>
      <c r="D39" s="631"/>
      <c r="E39" s="631"/>
      <c r="F39" s="631"/>
      <c r="G39" s="631"/>
      <c r="H39" s="631"/>
      <c r="I39" s="631"/>
    </row>
    <row r="40" spans="1:9">
      <c r="A40" s="613"/>
      <c r="B40" s="631"/>
      <c r="C40" s="631"/>
      <c r="D40" s="631"/>
      <c r="E40" s="631"/>
      <c r="F40" s="631"/>
      <c r="G40" s="631"/>
      <c r="H40" s="631"/>
      <c r="I40" s="631"/>
    </row>
    <row r="41" spans="1:9">
      <c r="A41" s="613"/>
      <c r="B41" s="631"/>
      <c r="C41" s="631"/>
      <c r="D41" s="631"/>
      <c r="E41" s="631"/>
      <c r="F41" s="631"/>
      <c r="G41" s="631"/>
      <c r="H41" s="631"/>
      <c r="I41" s="631"/>
    </row>
    <row r="42" spans="1:9">
      <c r="A42" s="613"/>
      <c r="B42" s="631"/>
      <c r="C42" s="631"/>
      <c r="D42" s="631"/>
      <c r="E42" s="631"/>
      <c r="F42" s="631"/>
      <c r="G42" s="631"/>
      <c r="H42" s="631"/>
      <c r="I42" s="631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0" t="s">
        <v>867</v>
      </c>
      <c r="B1" s="581"/>
      <c r="C1" s="581"/>
      <c r="D1" s="581"/>
      <c r="E1" s="581"/>
      <c r="F1" s="581"/>
      <c r="G1" s="581"/>
      <c r="H1" s="581"/>
      <c r="I1" s="581"/>
      <c r="J1" s="582"/>
    </row>
    <row r="2" spans="1:10" ht="15.75">
      <c r="A2" s="581" t="str">
        <f>CONCATENATE("на информацията, въведена в справките на ",UPPER(pdeName))</f>
        <v>на информацията, въведена в справките на ХОЛДИНГ ВАРНА АД</v>
      </c>
      <c r="B2" s="581"/>
      <c r="C2" s="581"/>
      <c r="D2" s="581"/>
      <c r="E2" s="581"/>
      <c r="F2" s="581"/>
      <c r="G2" s="581"/>
      <c r="H2" s="581"/>
      <c r="I2" s="581"/>
      <c r="J2" s="582"/>
    </row>
    <row r="3" spans="1:10" ht="15.75">
      <c r="A3" s="581" t="str">
        <f>CONCATENATE("за периода от ",TEXT(startDate,"dd.mm.yyyy г.")," до ",TEXT(endDate,"dd.mm.yyyy г."))</f>
        <v>за периода от 01.01.2023 г. до 30.06.2023 г.</v>
      </c>
      <c r="B3" s="433"/>
      <c r="C3" s="433"/>
      <c r="D3" s="433"/>
      <c r="E3" s="433"/>
      <c r="F3" s="433"/>
      <c r="G3" s="433"/>
      <c r="H3" s="433"/>
      <c r="I3" s="433"/>
      <c r="J3" s="583"/>
    </row>
    <row r="5" spans="1:10" ht="25.5" customHeight="1">
      <c r="A5" s="586" t="s">
        <v>868</v>
      </c>
      <c r="B5" s="587" t="s">
        <v>869</v>
      </c>
      <c r="C5" s="588" t="s">
        <v>870</v>
      </c>
      <c r="D5" s="589" t="s">
        <v>871</v>
      </c>
      <c r="E5" s="588" t="s">
        <v>872</v>
      </c>
      <c r="F5" s="587" t="s">
        <v>873</v>
      </c>
      <c r="G5" s="586" t="s">
        <v>874</v>
      </c>
    </row>
    <row r="6" spans="1:10" ht="18.75" customHeight="1">
      <c r="A6" s="592" t="s">
        <v>875</v>
      </c>
      <c r="B6" s="584" t="s">
        <v>876</v>
      </c>
      <c r="C6" s="590">
        <f>'1-Баланс'!C95</f>
        <v>251458</v>
      </c>
      <c r="D6" s="591">
        <f t="shared" ref="D6:D15" si="0">C6-E6</f>
        <v>0</v>
      </c>
      <c r="E6" s="590">
        <f>'1-Баланс'!G95</f>
        <v>251458</v>
      </c>
      <c r="F6" s="585" t="s">
        <v>877</v>
      </c>
      <c r="G6" s="592" t="s">
        <v>875</v>
      </c>
    </row>
    <row r="7" spans="1:10" ht="18.75" customHeight="1">
      <c r="A7" s="592" t="s">
        <v>875</v>
      </c>
      <c r="B7" s="584" t="s">
        <v>878</v>
      </c>
      <c r="C7" s="590">
        <f>'1-Баланс'!G37</f>
        <v>201438</v>
      </c>
      <c r="D7" s="591">
        <f t="shared" si="0"/>
        <v>194952</v>
      </c>
      <c r="E7" s="590">
        <f>'1-Баланс'!G18</f>
        <v>6486</v>
      </c>
      <c r="F7" s="585" t="s">
        <v>486</v>
      </c>
      <c r="G7" s="592" t="s">
        <v>875</v>
      </c>
    </row>
    <row r="8" spans="1:10" ht="18.75" customHeight="1">
      <c r="A8" s="592" t="s">
        <v>875</v>
      </c>
      <c r="B8" s="584" t="s">
        <v>879</v>
      </c>
      <c r="C8" s="590">
        <f>ABS('1-Баланс'!G32)-ABS('1-Баланс'!G33)</f>
        <v>506</v>
      </c>
      <c r="D8" s="591">
        <f t="shared" si="0"/>
        <v>0</v>
      </c>
      <c r="E8" s="590">
        <f>ABS('2-Отчет за доходите'!C44)-ABS('2-Отчет за доходите'!G44)</f>
        <v>506</v>
      </c>
      <c r="F8" s="585" t="s">
        <v>880</v>
      </c>
      <c r="G8" s="593" t="s">
        <v>881</v>
      </c>
    </row>
    <row r="9" spans="1:10" ht="18.75" customHeight="1">
      <c r="A9" s="592" t="s">
        <v>875</v>
      </c>
      <c r="B9" s="584" t="s">
        <v>882</v>
      </c>
      <c r="C9" s="590">
        <f>'1-Баланс'!D92</f>
        <v>1239</v>
      </c>
      <c r="D9" s="591">
        <f t="shared" si="0"/>
        <v>0</v>
      </c>
      <c r="E9" s="590">
        <f>'3-Отчет за паричния поток'!C45</f>
        <v>1239</v>
      </c>
      <c r="F9" s="585" t="s">
        <v>883</v>
      </c>
      <c r="G9" s="593" t="s">
        <v>884</v>
      </c>
    </row>
    <row r="10" spans="1:10" ht="18.75" customHeight="1">
      <c r="A10" s="592" t="s">
        <v>875</v>
      </c>
      <c r="B10" s="584" t="s">
        <v>885</v>
      </c>
      <c r="C10" s="590">
        <f>'1-Баланс'!C92</f>
        <v>1251</v>
      </c>
      <c r="D10" s="591">
        <f t="shared" si="0"/>
        <v>0</v>
      </c>
      <c r="E10" s="590">
        <f>'3-Отчет за паричния поток'!C46</f>
        <v>1251</v>
      </c>
      <c r="F10" s="585" t="s">
        <v>886</v>
      </c>
      <c r="G10" s="593" t="s">
        <v>884</v>
      </c>
    </row>
    <row r="11" spans="1:10" ht="18.75" customHeight="1">
      <c r="A11" s="592" t="s">
        <v>875</v>
      </c>
      <c r="B11" s="584" t="s">
        <v>878</v>
      </c>
      <c r="C11" s="590">
        <f>'1-Баланс'!G37</f>
        <v>201438</v>
      </c>
      <c r="D11" s="591">
        <f t="shared" si="0"/>
        <v>0</v>
      </c>
      <c r="E11" s="590">
        <f>'4-Отчет за собствения капитал'!L34</f>
        <v>201438</v>
      </c>
      <c r="F11" s="585" t="s">
        <v>887</v>
      </c>
      <c r="G11" s="593" t="s">
        <v>888</v>
      </c>
    </row>
    <row r="12" spans="1:10" ht="18.75" customHeight="1">
      <c r="A12" s="592" t="s">
        <v>875</v>
      </c>
      <c r="B12" s="584" t="s">
        <v>889</v>
      </c>
      <c r="C12" s="590">
        <f>'1-Баланс'!C36</f>
        <v>78805</v>
      </c>
      <c r="D12" s="591">
        <f t="shared" si="0"/>
        <v>0</v>
      </c>
      <c r="E12" s="590">
        <f>'Справка 5'!C27+'Справка 5'!C97</f>
        <v>78805</v>
      </c>
      <c r="F12" s="585" t="s">
        <v>890</v>
      </c>
      <c r="G12" s="593" t="s">
        <v>891</v>
      </c>
    </row>
    <row r="13" spans="1:10" ht="18.75" customHeight="1">
      <c r="A13" s="592" t="s">
        <v>875</v>
      </c>
      <c r="B13" s="584" t="s">
        <v>892</v>
      </c>
      <c r="C13" s="590">
        <f>'1-Баланс'!C37</f>
        <v>0</v>
      </c>
      <c r="D13" s="591">
        <f t="shared" si="0"/>
        <v>0</v>
      </c>
      <c r="E13" s="590">
        <f>'Справка 5'!C44+'Справка 5'!C114</f>
        <v>0</v>
      </c>
      <c r="F13" s="585" t="s">
        <v>893</v>
      </c>
      <c r="G13" s="593" t="s">
        <v>891</v>
      </c>
    </row>
    <row r="14" spans="1:10" ht="18.75" customHeight="1">
      <c r="A14" s="592" t="s">
        <v>875</v>
      </c>
      <c r="B14" s="584" t="s">
        <v>894</v>
      </c>
      <c r="C14" s="590">
        <f>'1-Баланс'!C38</f>
        <v>0</v>
      </c>
      <c r="D14" s="591">
        <f t="shared" si="0"/>
        <v>0</v>
      </c>
      <c r="E14" s="590">
        <f>'Справка 5'!C61+'Справка 5'!C131</f>
        <v>0</v>
      </c>
      <c r="F14" s="585" t="s">
        <v>895</v>
      </c>
      <c r="G14" s="593" t="s">
        <v>891</v>
      </c>
    </row>
    <row r="15" spans="1:10" ht="18.75" customHeight="1">
      <c r="A15" s="592" t="s">
        <v>875</v>
      </c>
      <c r="B15" s="584" t="s">
        <v>896</v>
      </c>
      <c r="C15" s="590">
        <f>'1-Баланс'!C39</f>
        <v>0</v>
      </c>
      <c r="D15" s="591">
        <f t="shared" si="0"/>
        <v>0</v>
      </c>
      <c r="E15" s="590">
        <f>'Справка 5'!C148+'Справка 5'!C78</f>
        <v>0</v>
      </c>
      <c r="F15" s="585" t="s">
        <v>897</v>
      </c>
      <c r="G15" s="593" t="s">
        <v>891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17" t="s">
        <v>898</v>
      </c>
      <c r="B1" s="517" t="s">
        <v>899</v>
      </c>
      <c r="C1" s="517" t="s">
        <v>900</v>
      </c>
      <c r="D1" s="517" t="s">
        <v>901</v>
      </c>
    </row>
    <row r="2" spans="1:5" ht="24" customHeight="1">
      <c r="A2" s="567" t="s">
        <v>902</v>
      </c>
      <c r="B2" s="565"/>
      <c r="C2" s="565"/>
      <c r="D2" s="566"/>
    </row>
    <row r="3" spans="1:5" ht="31.5">
      <c r="A3" s="520">
        <v>1</v>
      </c>
      <c r="B3" s="518" t="s">
        <v>903</v>
      </c>
      <c r="C3" s="519" t="s">
        <v>904</v>
      </c>
      <c r="D3" s="564">
        <f>(ABS('1-Баланс'!G32)-ABS('1-Баланс'!G33))/'2-Отчет за доходите'!G16</f>
        <v>0.74852071005917165</v>
      </c>
      <c r="E3" s="568"/>
    </row>
    <row r="4" spans="1:5" ht="31.5">
      <c r="A4" s="520">
        <v>2</v>
      </c>
      <c r="B4" s="518" t="s">
        <v>905</v>
      </c>
      <c r="C4" s="519" t="s">
        <v>906</v>
      </c>
      <c r="D4" s="564">
        <f>(ABS('1-Баланс'!G32)-ABS('1-Баланс'!G33))/'1-Баланс'!G37</f>
        <v>2.5119391574578778E-3</v>
      </c>
    </row>
    <row r="5" spans="1:5" ht="31.5">
      <c r="A5" s="520">
        <v>3</v>
      </c>
      <c r="B5" s="518" t="s">
        <v>907</v>
      </c>
      <c r="C5" s="519" t="s">
        <v>908</v>
      </c>
      <c r="D5" s="564">
        <f>(ABS('1-Баланс'!G32)-ABS('1-Баланс'!G33))/('1-Баланс'!G56+'1-Баланс'!G79)</f>
        <v>1.0115953618552579E-2</v>
      </c>
    </row>
    <row r="6" spans="1:5" ht="31.5">
      <c r="A6" s="520">
        <v>4</v>
      </c>
      <c r="B6" s="518" t="s">
        <v>909</v>
      </c>
      <c r="C6" s="519" t="s">
        <v>910</v>
      </c>
      <c r="D6" s="564">
        <f>(ABS('1-Баланс'!G32)-ABS('1-Баланс'!G33))/('1-Баланс'!C95)</f>
        <v>2.0122644735900228E-3</v>
      </c>
    </row>
    <row r="7" spans="1:5" ht="24" customHeight="1">
      <c r="A7" s="567" t="s">
        <v>911</v>
      </c>
      <c r="B7" s="565"/>
      <c r="C7" s="565"/>
      <c r="D7" s="566"/>
    </row>
    <row r="8" spans="1:5" ht="31.5">
      <c r="A8" s="520">
        <v>5</v>
      </c>
      <c r="B8" s="518" t="s">
        <v>912</v>
      </c>
      <c r="C8" s="519" t="s">
        <v>913</v>
      </c>
      <c r="D8" s="563">
        <f>'2-Отчет за доходите'!G36/'2-Отчет за доходите'!C36</f>
        <v>1.0765349032800673</v>
      </c>
    </row>
    <row r="9" spans="1:5" ht="24" customHeight="1">
      <c r="A9" s="567" t="s">
        <v>914</v>
      </c>
      <c r="B9" s="565"/>
      <c r="C9" s="565"/>
      <c r="D9" s="566"/>
    </row>
    <row r="10" spans="1:5" ht="31.5">
      <c r="A10" s="520">
        <v>6</v>
      </c>
      <c r="B10" s="518" t="s">
        <v>915</v>
      </c>
      <c r="C10" s="519" t="s">
        <v>916</v>
      </c>
      <c r="D10" s="563">
        <f>'1-Баланс'!C94/'1-Баланс'!G79</f>
        <v>2.7747087747087749</v>
      </c>
    </row>
    <row r="11" spans="1:5" ht="63">
      <c r="A11" s="520">
        <v>7</v>
      </c>
      <c r="B11" s="518" t="s">
        <v>917</v>
      </c>
      <c r="C11" s="519" t="s">
        <v>918</v>
      </c>
      <c r="D11" s="563">
        <f>('1-Баланс'!C76+'1-Баланс'!C85+'1-Баланс'!C92)/'1-Баланс'!G79</f>
        <v>2.7747087747087749</v>
      </c>
    </row>
    <row r="12" spans="1:5" ht="47.25">
      <c r="A12" s="520">
        <v>8</v>
      </c>
      <c r="B12" s="518" t="s">
        <v>919</v>
      </c>
      <c r="C12" s="519" t="s">
        <v>920</v>
      </c>
      <c r="D12" s="563">
        <f>('1-Баланс'!C85+'1-Баланс'!C92)/'1-Баланс'!G79</f>
        <v>0.39520839520839524</v>
      </c>
    </row>
    <row r="13" spans="1:5" ht="31.5">
      <c r="A13" s="520">
        <v>9</v>
      </c>
      <c r="B13" s="518" t="s">
        <v>921</v>
      </c>
      <c r="C13" s="519" t="s">
        <v>922</v>
      </c>
      <c r="D13" s="563">
        <f>'1-Баланс'!C92/'1-Баланс'!G79</f>
        <v>4.1283041283041284E-2</v>
      </c>
    </row>
    <row r="14" spans="1:5" ht="24" customHeight="1">
      <c r="A14" s="567" t="s">
        <v>923</v>
      </c>
      <c r="B14" s="565"/>
      <c r="C14" s="565"/>
      <c r="D14" s="566"/>
    </row>
    <row r="15" spans="1:5" ht="31.5">
      <c r="A15" s="520">
        <v>10</v>
      </c>
      <c r="B15" s="518" t="s">
        <v>924</v>
      </c>
      <c r="C15" s="519" t="s">
        <v>925</v>
      </c>
      <c r="D15" s="563">
        <f>'2-Отчет за доходите'!G16/('1-Баланс'!C20+'1-Баланс'!C21+'1-Баланс'!C22+'1-Баланс'!C28+'1-Баланс'!C65)</f>
        <v>1.5610567153149825E-2</v>
      </c>
    </row>
    <row r="16" spans="1:5" ht="31.5">
      <c r="A16" s="570">
        <v>11</v>
      </c>
      <c r="B16" s="518" t="s">
        <v>923</v>
      </c>
      <c r="C16" s="519" t="s">
        <v>926</v>
      </c>
      <c r="D16" s="571">
        <f>'2-Отчет за доходите'!G16/('1-Баланс'!C95)</f>
        <v>2.6883217078001098E-3</v>
      </c>
    </row>
    <row r="17" spans="1:5" ht="24" customHeight="1">
      <c r="A17" s="567" t="s">
        <v>927</v>
      </c>
      <c r="B17" s="565"/>
      <c r="C17" s="565"/>
      <c r="D17" s="566"/>
    </row>
    <row r="18" spans="1:5" ht="31.5">
      <c r="A18" s="520">
        <v>12</v>
      </c>
      <c r="B18" s="518" t="s">
        <v>928</v>
      </c>
      <c r="C18" s="519" t="s">
        <v>929</v>
      </c>
      <c r="D18" s="563">
        <f>'1-Баланс'!G56/('1-Баланс'!G37+'1-Баланс'!G56)</f>
        <v>8.9154665280007234E-2</v>
      </c>
    </row>
    <row r="19" spans="1:5" ht="31.5">
      <c r="A19" s="520">
        <v>13</v>
      </c>
      <c r="B19" s="518" t="s">
        <v>930</v>
      </c>
      <c r="C19" s="519" t="s">
        <v>931</v>
      </c>
      <c r="D19" s="563">
        <f>D4/D5</f>
        <v>0.24831461789731826</v>
      </c>
    </row>
    <row r="20" spans="1:5" ht="31.5">
      <c r="A20" s="520">
        <v>14</v>
      </c>
      <c r="B20" s="518" t="s">
        <v>932</v>
      </c>
      <c r="C20" s="519" t="s">
        <v>933</v>
      </c>
      <c r="D20" s="563">
        <f>D6/D5</f>
        <v>0.19891989914816785</v>
      </c>
    </row>
    <row r="21" spans="1:5" ht="15.75">
      <c r="A21" s="520">
        <v>15</v>
      </c>
      <c r="B21" s="518" t="s">
        <v>934</v>
      </c>
      <c r="C21" s="519" t="s">
        <v>935</v>
      </c>
      <c r="D21" s="594">
        <f>'2-Отчет за доходите'!C37+'2-Отчет за доходите'!C25</f>
        <v>944</v>
      </c>
      <c r="E21" s="610"/>
    </row>
    <row r="22" spans="1:5" ht="47.25">
      <c r="A22" s="520">
        <v>16</v>
      </c>
      <c r="B22" s="518" t="s">
        <v>936</v>
      </c>
      <c r="C22" s="519" t="s">
        <v>937</v>
      </c>
      <c r="D22" s="569">
        <f>D21/'1-Баланс'!G37</f>
        <v>4.6863054637158825E-3</v>
      </c>
    </row>
    <row r="23" spans="1:5" ht="31.5">
      <c r="A23" s="520">
        <v>17</v>
      </c>
      <c r="B23" s="518" t="s">
        <v>938</v>
      </c>
      <c r="C23" s="519" t="s">
        <v>939</v>
      </c>
      <c r="D23" s="569">
        <f>(D21+'2-Отчет за доходите'!C14)/'2-Отчет за доходите'!G31</f>
        <v>0.31276041666666665</v>
      </c>
    </row>
    <row r="24" spans="1:5" ht="31.5">
      <c r="A24" s="520">
        <v>18</v>
      </c>
      <c r="B24" s="518" t="s">
        <v>940</v>
      </c>
      <c r="C24" s="519" t="s">
        <v>941</v>
      </c>
      <c r="D24" s="569">
        <f>('1-Баланс'!G56+'1-Баланс'!G79)/(D21+'2-Отчет за доходите'!C14)</f>
        <v>41.648626144879266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1" t="s">
        <v>942</v>
      </c>
      <c r="B1" s="51" t="s">
        <v>943</v>
      </c>
      <c r="C1" s="51" t="s">
        <v>944</v>
      </c>
      <c r="D1" s="52" t="s">
        <v>945</v>
      </c>
      <c r="E1" s="52" t="s">
        <v>946</v>
      </c>
      <c r="F1" s="52" t="s">
        <v>947</v>
      </c>
      <c r="G1" s="52" t="s">
        <v>948</v>
      </c>
      <c r="H1" s="52" t="s">
        <v>949</v>
      </c>
      <c r="I1" s="624"/>
      <c r="J1" s="624"/>
      <c r="K1" s="624"/>
      <c r="L1" s="624"/>
      <c r="M1" s="624"/>
      <c r="N1" s="88" t="s">
        <v>950</v>
      </c>
    </row>
    <row r="2" spans="1:14" s="436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ХОЛДИНГ ВАРНА АД</v>
      </c>
      <c r="B3" s="624" t="str">
        <f t="shared" ref="B3:B34" si="1">pdeBulstat</f>
        <v>103249584</v>
      </c>
      <c r="C3" s="628">
        <f t="shared" ref="C3:C34" si="2">endDate</f>
        <v>45107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17139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ХОЛДИНГ ВАРНА АД</v>
      </c>
      <c r="B4" s="624" t="str">
        <f t="shared" si="1"/>
        <v>103249584</v>
      </c>
      <c r="C4" s="628">
        <f t="shared" si="2"/>
        <v>45107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24"/>
      <c r="K4" s="624"/>
      <c r="L4" s="624"/>
      <c r="M4" s="624"/>
      <c r="N4" s="624"/>
    </row>
    <row r="5" spans="1:14">
      <c r="A5" s="624" t="str">
        <f t="shared" si="0"/>
        <v>ХОЛДИНГ ВАРНА АД</v>
      </c>
      <c r="B5" s="624" t="str">
        <f t="shared" si="1"/>
        <v>103249584</v>
      </c>
      <c r="C5" s="628">
        <f t="shared" si="2"/>
        <v>45107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ХОЛДИНГ ВАРНА АД</v>
      </c>
      <c r="B6" s="624" t="str">
        <f t="shared" si="1"/>
        <v>103249584</v>
      </c>
      <c r="C6" s="628">
        <f t="shared" si="2"/>
        <v>45107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14949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ХОЛДИНГ ВАРНА АД</v>
      </c>
      <c r="B7" s="624" t="str">
        <f t="shared" si="1"/>
        <v>103249584</v>
      </c>
      <c r="C7" s="628">
        <f t="shared" si="2"/>
        <v>45107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17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ХОЛДИНГ ВАРНА АД</v>
      </c>
      <c r="B8" s="624" t="str">
        <f t="shared" si="1"/>
        <v>103249584</v>
      </c>
      <c r="C8" s="628">
        <f t="shared" si="2"/>
        <v>45107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30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ХОЛДИНГ ВАРНА АД</v>
      </c>
      <c r="B9" s="624" t="str">
        <f t="shared" si="1"/>
        <v>103249584</v>
      </c>
      <c r="C9" s="628">
        <f t="shared" si="2"/>
        <v>45107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7030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ХОЛДИНГ ВАРНА АД</v>
      </c>
      <c r="B10" s="624" t="str">
        <f t="shared" si="1"/>
        <v>103249584</v>
      </c>
      <c r="C10" s="628">
        <f t="shared" si="2"/>
        <v>45107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ХОЛДИНГ ВАРНА АД</v>
      </c>
      <c r="B11" s="624" t="str">
        <f t="shared" si="1"/>
        <v>103249584</v>
      </c>
      <c r="C11" s="628">
        <f t="shared" si="2"/>
        <v>45107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39165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ХОЛДИНГ ВАРНА АД</v>
      </c>
      <c r="B12" s="624" t="str">
        <f t="shared" si="1"/>
        <v>103249584</v>
      </c>
      <c r="C12" s="628">
        <f t="shared" si="2"/>
        <v>45107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4137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ХОЛДИНГ ВАРНА АД</v>
      </c>
      <c r="B13" s="624" t="str">
        <f t="shared" si="1"/>
        <v>103249584</v>
      </c>
      <c r="C13" s="628">
        <f t="shared" si="2"/>
        <v>45107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ХОЛДИНГ ВАРНА АД</v>
      </c>
      <c r="B14" s="624" t="str">
        <f t="shared" si="1"/>
        <v>103249584</v>
      </c>
      <c r="C14" s="628">
        <f t="shared" si="2"/>
        <v>45107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ХОЛДИНГ ВАРНА АД</v>
      </c>
      <c r="B15" s="624" t="str">
        <f t="shared" si="1"/>
        <v>103249584</v>
      </c>
      <c r="C15" s="628">
        <f t="shared" si="2"/>
        <v>45107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2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ХОЛДИНГ ВАРНА АД</v>
      </c>
      <c r="B16" s="624" t="str">
        <f t="shared" si="1"/>
        <v>103249584</v>
      </c>
      <c r="C16" s="628">
        <f t="shared" si="2"/>
        <v>45107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ХОЛДИНГ ВАРНА АД</v>
      </c>
      <c r="B17" s="624" t="str">
        <f t="shared" si="1"/>
        <v>103249584</v>
      </c>
      <c r="C17" s="628">
        <f t="shared" si="2"/>
        <v>45107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ХОЛДИНГ ВАРНА АД</v>
      </c>
      <c r="B18" s="624" t="str">
        <f t="shared" si="1"/>
        <v>103249584</v>
      </c>
      <c r="C18" s="628">
        <f t="shared" si="2"/>
        <v>45107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2</v>
      </c>
    </row>
    <row r="19" spans="1:8">
      <c r="A19" s="624" t="str">
        <f t="shared" si="0"/>
        <v>ХОЛДИНГ ВАРНА АД</v>
      </c>
      <c r="B19" s="624" t="str">
        <f t="shared" si="1"/>
        <v>103249584</v>
      </c>
      <c r="C19" s="628">
        <f t="shared" si="2"/>
        <v>45107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ХОЛДИНГ ВАРНА АД</v>
      </c>
      <c r="B20" s="624" t="str">
        <f t="shared" si="1"/>
        <v>103249584</v>
      </c>
      <c r="C20" s="628">
        <f t="shared" si="2"/>
        <v>45107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ХОЛДИНГ ВАРНА АД</v>
      </c>
      <c r="B21" s="624" t="str">
        <f t="shared" si="1"/>
        <v>103249584</v>
      </c>
      <c r="C21" s="628">
        <f t="shared" si="2"/>
        <v>45107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ХОЛДИНГ ВАРНА АД</v>
      </c>
      <c r="B22" s="624" t="str">
        <f t="shared" si="1"/>
        <v>103249584</v>
      </c>
      <c r="C22" s="628">
        <f t="shared" si="2"/>
        <v>45107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78805</v>
      </c>
    </row>
    <row r="23" spans="1:8">
      <c r="A23" s="624" t="str">
        <f t="shared" si="0"/>
        <v>ХОЛДИНГ ВАРНА АД</v>
      </c>
      <c r="B23" s="624" t="str">
        <f t="shared" si="1"/>
        <v>103249584</v>
      </c>
      <c r="C23" s="628">
        <f t="shared" si="2"/>
        <v>45107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78805</v>
      </c>
    </row>
    <row r="24" spans="1:8">
      <c r="A24" s="624" t="str">
        <f t="shared" si="0"/>
        <v>ХОЛДИНГ ВАРНА АД</v>
      </c>
      <c r="B24" s="624" t="str">
        <f t="shared" si="1"/>
        <v>103249584</v>
      </c>
      <c r="C24" s="628">
        <f t="shared" si="2"/>
        <v>45107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ХОЛДИНГ ВАРНА АД</v>
      </c>
      <c r="B25" s="624" t="str">
        <f t="shared" si="1"/>
        <v>103249584</v>
      </c>
      <c r="C25" s="628">
        <f t="shared" si="2"/>
        <v>45107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ХОЛДИНГ ВАРНА АД</v>
      </c>
      <c r="B26" s="624" t="str">
        <f t="shared" si="1"/>
        <v>103249584</v>
      </c>
      <c r="C26" s="628">
        <f t="shared" si="2"/>
        <v>45107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ХОЛДИНГ ВАРНА АД</v>
      </c>
      <c r="B27" s="624" t="str">
        <f t="shared" si="1"/>
        <v>103249584</v>
      </c>
      <c r="C27" s="628">
        <f t="shared" si="2"/>
        <v>45107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ХОЛДИНГ ВАРНА АД</v>
      </c>
      <c r="B28" s="624" t="str">
        <f t="shared" si="1"/>
        <v>103249584</v>
      </c>
      <c r="C28" s="628">
        <f t="shared" si="2"/>
        <v>45107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ХОЛДИНГ ВАРНА АД</v>
      </c>
      <c r="B29" s="624" t="str">
        <f t="shared" si="1"/>
        <v>103249584</v>
      </c>
      <c r="C29" s="628">
        <f t="shared" si="2"/>
        <v>45107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ХОЛДИНГ ВАРНА АД</v>
      </c>
      <c r="B30" s="624" t="str">
        <f t="shared" si="1"/>
        <v>103249584</v>
      </c>
      <c r="C30" s="628">
        <f t="shared" si="2"/>
        <v>45107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ХОЛДИНГ ВАРНА АД</v>
      </c>
      <c r="B31" s="624" t="str">
        <f t="shared" si="1"/>
        <v>103249584</v>
      </c>
      <c r="C31" s="628">
        <f t="shared" si="2"/>
        <v>45107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ХОЛДИНГ ВАРНА АД</v>
      </c>
      <c r="B32" s="624" t="str">
        <f t="shared" si="1"/>
        <v>103249584</v>
      </c>
      <c r="C32" s="628">
        <f t="shared" si="2"/>
        <v>45107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ХОЛДИНГ ВАРНА АД</v>
      </c>
      <c r="B33" s="624" t="str">
        <f t="shared" si="1"/>
        <v>103249584</v>
      </c>
      <c r="C33" s="628">
        <f t="shared" si="2"/>
        <v>45107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78805</v>
      </c>
    </row>
    <row r="34" spans="1:8">
      <c r="A34" s="624" t="str">
        <f t="shared" si="0"/>
        <v>ХОЛДИНГ ВАРНА АД</v>
      </c>
      <c r="B34" s="624" t="str">
        <f t="shared" si="1"/>
        <v>103249584</v>
      </c>
      <c r="C34" s="628">
        <f t="shared" si="2"/>
        <v>45107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43953</v>
      </c>
    </row>
    <row r="35" spans="1:8">
      <c r="A35" s="624" t="str">
        <f t="shared" ref="A35:A66" si="3">pdeName</f>
        <v>ХОЛДИНГ ВАРНА АД</v>
      </c>
      <c r="B35" s="624" t="str">
        <f t="shared" ref="B35:B66" si="4">pdeBulstat</f>
        <v>103249584</v>
      </c>
      <c r="C35" s="628">
        <f t="shared" ref="C35:C66" si="5">endDate</f>
        <v>45107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ХОЛДИНГ ВАРНА АД</v>
      </c>
      <c r="B36" s="624" t="str">
        <f t="shared" si="4"/>
        <v>103249584</v>
      </c>
      <c r="C36" s="628">
        <f t="shared" si="5"/>
        <v>45107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ХОЛДИНГ ВАРНА АД</v>
      </c>
      <c r="B37" s="624" t="str">
        <f t="shared" si="4"/>
        <v>103249584</v>
      </c>
      <c r="C37" s="628">
        <f t="shared" si="5"/>
        <v>45107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ХОЛДИНГ ВАРНА АД</v>
      </c>
      <c r="B38" s="624" t="str">
        <f t="shared" si="4"/>
        <v>103249584</v>
      </c>
      <c r="C38" s="628">
        <f t="shared" si="5"/>
        <v>45107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43953</v>
      </c>
    </row>
    <row r="39" spans="1:8">
      <c r="A39" s="624" t="str">
        <f t="shared" si="3"/>
        <v>ХОЛДИНГ ВАРНА АД</v>
      </c>
      <c r="B39" s="624" t="str">
        <f t="shared" si="4"/>
        <v>103249584</v>
      </c>
      <c r="C39" s="628">
        <f t="shared" si="5"/>
        <v>45107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ХОЛДИНГ ВАРНА АД</v>
      </c>
      <c r="B40" s="624" t="str">
        <f t="shared" si="4"/>
        <v>103249584</v>
      </c>
      <c r="C40" s="628">
        <f t="shared" si="5"/>
        <v>45107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1314</v>
      </c>
    </row>
    <row r="41" spans="1:8">
      <c r="A41" s="624" t="str">
        <f t="shared" si="3"/>
        <v>ХОЛДИНГ ВАРНА АД</v>
      </c>
      <c r="B41" s="624" t="str">
        <f t="shared" si="4"/>
        <v>103249584</v>
      </c>
      <c r="C41" s="628">
        <f t="shared" si="5"/>
        <v>45107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167376</v>
      </c>
    </row>
    <row r="42" spans="1:8">
      <c r="A42" s="624" t="str">
        <f t="shared" si="3"/>
        <v>ХОЛДИНГ ВАРНА АД</v>
      </c>
      <c r="B42" s="624" t="str">
        <f t="shared" si="4"/>
        <v>103249584</v>
      </c>
      <c r="C42" s="628">
        <f t="shared" si="5"/>
        <v>45107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ХОЛДИНГ ВАРНА АД</v>
      </c>
      <c r="B43" s="624" t="str">
        <f t="shared" si="4"/>
        <v>103249584</v>
      </c>
      <c r="C43" s="628">
        <f t="shared" si="5"/>
        <v>45107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ХОЛДИНГ ВАРНА АД</v>
      </c>
      <c r="B44" s="624" t="str">
        <f t="shared" si="4"/>
        <v>103249584</v>
      </c>
      <c r="C44" s="628">
        <f t="shared" si="5"/>
        <v>45107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ХОЛДИНГ ВАРНА АД</v>
      </c>
      <c r="B45" s="624" t="str">
        <f t="shared" si="4"/>
        <v>103249584</v>
      </c>
      <c r="C45" s="628">
        <f t="shared" si="5"/>
        <v>45107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ХОЛДИНГ ВАРНА АД</v>
      </c>
      <c r="B46" s="624" t="str">
        <f t="shared" si="4"/>
        <v>103249584</v>
      </c>
      <c r="C46" s="628">
        <f t="shared" si="5"/>
        <v>45107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ХОЛДИНГ ВАРНА АД</v>
      </c>
      <c r="B47" s="624" t="str">
        <f t="shared" si="4"/>
        <v>103249584</v>
      </c>
      <c r="C47" s="628">
        <f t="shared" si="5"/>
        <v>45107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ХОЛДИНГ ВАРНА АД</v>
      </c>
      <c r="B48" s="624" t="str">
        <f t="shared" si="4"/>
        <v>103249584</v>
      </c>
      <c r="C48" s="628">
        <f t="shared" si="5"/>
        <v>45107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ХОЛДИНГ ВАРНА АД</v>
      </c>
      <c r="B49" s="624" t="str">
        <f t="shared" si="4"/>
        <v>103249584</v>
      </c>
      <c r="C49" s="628">
        <f t="shared" si="5"/>
        <v>45107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48890</v>
      </c>
    </row>
    <row r="50" spans="1:8">
      <c r="A50" s="624" t="str">
        <f t="shared" si="3"/>
        <v>ХОЛДИНГ ВАРНА АД</v>
      </c>
      <c r="B50" s="624" t="str">
        <f t="shared" si="4"/>
        <v>103249584</v>
      </c>
      <c r="C50" s="628">
        <f t="shared" si="5"/>
        <v>45107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10359</v>
      </c>
    </row>
    <row r="51" spans="1:8">
      <c r="A51" s="624" t="str">
        <f t="shared" si="3"/>
        <v>ХОЛДИНГ ВАРНА АД</v>
      </c>
      <c r="B51" s="624" t="str">
        <f t="shared" si="4"/>
        <v>103249584</v>
      </c>
      <c r="C51" s="628">
        <f t="shared" si="5"/>
        <v>45107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1000</v>
      </c>
    </row>
    <row r="52" spans="1:8">
      <c r="A52" s="624" t="str">
        <f t="shared" si="3"/>
        <v>ХОЛДИНГ ВАРНА АД</v>
      </c>
      <c r="B52" s="624" t="str">
        <f t="shared" si="4"/>
        <v>103249584</v>
      </c>
      <c r="C52" s="628">
        <f t="shared" si="5"/>
        <v>45107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11857</v>
      </c>
    </row>
    <row r="53" spans="1:8">
      <c r="A53" s="624" t="str">
        <f t="shared" si="3"/>
        <v>ХОЛДИНГ ВАРНА АД</v>
      </c>
      <c r="B53" s="624" t="str">
        <f t="shared" si="4"/>
        <v>103249584</v>
      </c>
      <c r="C53" s="628">
        <f t="shared" si="5"/>
        <v>45107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ХОЛДИНГ ВАРНА АД</v>
      </c>
      <c r="B54" s="624" t="str">
        <f t="shared" si="4"/>
        <v>103249584</v>
      </c>
      <c r="C54" s="628">
        <f t="shared" si="5"/>
        <v>45107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ХОЛДИНГ ВАРНА АД</v>
      </c>
      <c r="B55" s="624" t="str">
        <f t="shared" si="4"/>
        <v>103249584</v>
      </c>
      <c r="C55" s="628">
        <f t="shared" si="5"/>
        <v>45107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ХОЛДИНГ ВАРНА АД</v>
      </c>
      <c r="B56" s="624" t="str">
        <f t="shared" si="4"/>
        <v>103249584</v>
      </c>
      <c r="C56" s="628">
        <f t="shared" si="5"/>
        <v>45107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ХОЛДИНГ ВАРНА АД</v>
      </c>
      <c r="B57" s="624" t="str">
        <f t="shared" si="4"/>
        <v>103249584</v>
      </c>
      <c r="C57" s="628">
        <f t="shared" si="5"/>
        <v>45107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72106</v>
      </c>
    </row>
    <row r="58" spans="1:8">
      <c r="A58" s="624" t="str">
        <f t="shared" si="3"/>
        <v>ХОЛДИНГ ВАРНА АД</v>
      </c>
      <c r="B58" s="624" t="str">
        <f t="shared" si="4"/>
        <v>103249584</v>
      </c>
      <c r="C58" s="628">
        <f t="shared" si="5"/>
        <v>45107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ХОЛДИНГ ВАРНА АД</v>
      </c>
      <c r="B59" s="624" t="str">
        <f t="shared" si="4"/>
        <v>103249584</v>
      </c>
      <c r="C59" s="628">
        <f t="shared" si="5"/>
        <v>45107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ХОЛДИНГ ВАРНА АД</v>
      </c>
      <c r="B60" s="624" t="str">
        <f t="shared" si="4"/>
        <v>103249584</v>
      </c>
      <c r="C60" s="628">
        <f t="shared" si="5"/>
        <v>45107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ХОЛДИНГ ВАРНА АД</v>
      </c>
      <c r="B61" s="624" t="str">
        <f t="shared" si="4"/>
        <v>103249584</v>
      </c>
      <c r="C61" s="628">
        <f t="shared" si="5"/>
        <v>45107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ХОЛДИНГ ВАРНА АД</v>
      </c>
      <c r="B62" s="624" t="str">
        <f t="shared" si="4"/>
        <v>103249584</v>
      </c>
      <c r="C62" s="628">
        <f t="shared" si="5"/>
        <v>45107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10725</v>
      </c>
    </row>
    <row r="63" spans="1:8">
      <c r="A63" s="624" t="str">
        <f t="shared" si="3"/>
        <v>ХОЛДИНГ ВАРНА АД</v>
      </c>
      <c r="B63" s="624" t="str">
        <f t="shared" si="4"/>
        <v>103249584</v>
      </c>
      <c r="C63" s="628">
        <f t="shared" si="5"/>
        <v>45107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ХОЛДИНГ ВАРНА АД</v>
      </c>
      <c r="B64" s="624" t="str">
        <f t="shared" si="4"/>
        <v>103249584</v>
      </c>
      <c r="C64" s="628">
        <f t="shared" si="5"/>
        <v>45107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10725</v>
      </c>
    </row>
    <row r="65" spans="1:8">
      <c r="A65" s="624" t="str">
        <f t="shared" si="3"/>
        <v>ХОЛДИНГ ВАРНА АД</v>
      </c>
      <c r="B65" s="624" t="str">
        <f t="shared" si="4"/>
        <v>103249584</v>
      </c>
      <c r="C65" s="628">
        <f t="shared" si="5"/>
        <v>45107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ХОЛДИНГ ВАРНА АД</v>
      </c>
      <c r="B66" s="624" t="str">
        <f t="shared" si="4"/>
        <v>103249584</v>
      </c>
      <c r="C66" s="628">
        <f t="shared" si="5"/>
        <v>45107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1251</v>
      </c>
    </row>
    <row r="67" spans="1:8">
      <c r="A67" s="624" t="str">
        <f t="shared" ref="A67:A98" si="6">pdeName</f>
        <v>ХОЛДИНГ ВАРНА АД</v>
      </c>
      <c r="B67" s="624" t="str">
        <f t="shared" ref="B67:B98" si="7">pdeBulstat</f>
        <v>103249584</v>
      </c>
      <c r="C67" s="628">
        <f t="shared" ref="C67:C98" si="8">endDate</f>
        <v>45107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ХОЛДИНГ ВАРНА АД</v>
      </c>
      <c r="B68" s="624" t="str">
        <f t="shared" si="7"/>
        <v>103249584</v>
      </c>
      <c r="C68" s="628">
        <f t="shared" si="8"/>
        <v>45107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ХОЛДИНГ ВАРНА АД</v>
      </c>
      <c r="B69" s="624" t="str">
        <f t="shared" si="7"/>
        <v>103249584</v>
      </c>
      <c r="C69" s="628">
        <f t="shared" si="8"/>
        <v>45107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1251</v>
      </c>
    </row>
    <row r="70" spans="1:8">
      <c r="A70" s="624" t="str">
        <f t="shared" si="6"/>
        <v>ХОЛДИНГ ВАРНА АД</v>
      </c>
      <c r="B70" s="624" t="str">
        <f t="shared" si="7"/>
        <v>103249584</v>
      </c>
      <c r="C70" s="628">
        <f t="shared" si="8"/>
        <v>45107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ХОЛДИНГ ВАРНА АД</v>
      </c>
      <c r="B71" s="624" t="str">
        <f t="shared" si="7"/>
        <v>103249584</v>
      </c>
      <c r="C71" s="628">
        <f t="shared" si="8"/>
        <v>45107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84082</v>
      </c>
    </row>
    <row r="72" spans="1:8">
      <c r="A72" s="624" t="str">
        <f t="shared" si="6"/>
        <v>ХОЛДИНГ ВАРНА АД</v>
      </c>
      <c r="B72" s="624" t="str">
        <f t="shared" si="7"/>
        <v>103249584</v>
      </c>
      <c r="C72" s="628">
        <f t="shared" si="8"/>
        <v>45107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251458</v>
      </c>
    </row>
    <row r="73" spans="1:8">
      <c r="A73" s="624" t="str">
        <f t="shared" si="6"/>
        <v>ХОЛДИНГ ВАРНА АД</v>
      </c>
      <c r="B73" s="624" t="str">
        <f t="shared" si="7"/>
        <v>103249584</v>
      </c>
      <c r="C73" s="628">
        <f t="shared" si="8"/>
        <v>45107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6486</v>
      </c>
    </row>
    <row r="74" spans="1:8">
      <c r="A74" s="624" t="str">
        <f t="shared" si="6"/>
        <v>ХОЛДИНГ ВАРНА АД</v>
      </c>
      <c r="B74" s="624" t="str">
        <f t="shared" si="7"/>
        <v>103249584</v>
      </c>
      <c r="C74" s="628">
        <f t="shared" si="8"/>
        <v>45107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0</v>
      </c>
    </row>
    <row r="75" spans="1:8">
      <c r="A75" s="624" t="str">
        <f t="shared" si="6"/>
        <v>ХОЛДИНГ ВАРНА АД</v>
      </c>
      <c r="B75" s="624" t="str">
        <f t="shared" si="7"/>
        <v>103249584</v>
      </c>
      <c r="C75" s="628">
        <f t="shared" si="8"/>
        <v>45107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ХОЛДИНГ ВАРНА АД</v>
      </c>
      <c r="B76" s="624" t="str">
        <f t="shared" si="7"/>
        <v>103249584</v>
      </c>
      <c r="C76" s="628">
        <f t="shared" si="8"/>
        <v>45107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ХОЛДИНГ ВАРНА АД</v>
      </c>
      <c r="B77" s="624" t="str">
        <f t="shared" si="7"/>
        <v>103249584</v>
      </c>
      <c r="C77" s="628">
        <f t="shared" si="8"/>
        <v>45107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ХОЛДИНГ ВАРНА АД</v>
      </c>
      <c r="B78" s="624" t="str">
        <f t="shared" si="7"/>
        <v>103249584</v>
      </c>
      <c r="C78" s="628">
        <f t="shared" si="8"/>
        <v>45107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ХОЛДИНГ ВАРНА АД</v>
      </c>
      <c r="B79" s="624" t="str">
        <f t="shared" si="7"/>
        <v>103249584</v>
      </c>
      <c r="C79" s="628">
        <f t="shared" si="8"/>
        <v>45107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6486</v>
      </c>
    </row>
    <row r="80" spans="1:8">
      <c r="A80" s="624" t="str">
        <f t="shared" si="6"/>
        <v>ХОЛДИНГ ВАРНА АД</v>
      </c>
      <c r="B80" s="624" t="str">
        <f t="shared" si="7"/>
        <v>103249584</v>
      </c>
      <c r="C80" s="628">
        <f t="shared" si="8"/>
        <v>45107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156816</v>
      </c>
    </row>
    <row r="81" spans="1:8">
      <c r="A81" s="624" t="str">
        <f t="shared" si="6"/>
        <v>ХОЛДИНГ ВАРНА АД</v>
      </c>
      <c r="B81" s="624" t="str">
        <f t="shared" si="7"/>
        <v>103249584</v>
      </c>
      <c r="C81" s="628">
        <f t="shared" si="8"/>
        <v>45107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479</v>
      </c>
    </row>
    <row r="82" spans="1:8">
      <c r="A82" s="624" t="str">
        <f t="shared" si="6"/>
        <v>ХОЛДИНГ ВАРНА АД</v>
      </c>
      <c r="B82" s="624" t="str">
        <f t="shared" si="7"/>
        <v>103249584</v>
      </c>
      <c r="C82" s="628">
        <f t="shared" si="8"/>
        <v>45107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649</v>
      </c>
    </row>
    <row r="83" spans="1:8">
      <c r="A83" s="624" t="str">
        <f t="shared" si="6"/>
        <v>ХОЛДИНГ ВАРНА АД</v>
      </c>
      <c r="B83" s="624" t="str">
        <f t="shared" si="7"/>
        <v>103249584</v>
      </c>
      <c r="C83" s="628">
        <f t="shared" si="8"/>
        <v>45107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649</v>
      </c>
    </row>
    <row r="84" spans="1:8">
      <c r="A84" s="624" t="str">
        <f t="shared" si="6"/>
        <v>ХОЛДИНГ ВАРНА АД</v>
      </c>
      <c r="B84" s="624" t="str">
        <f t="shared" si="7"/>
        <v>103249584</v>
      </c>
      <c r="C84" s="628">
        <f t="shared" si="8"/>
        <v>45107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ХОЛДИНГ ВАРНА АД</v>
      </c>
      <c r="B85" s="624" t="str">
        <f t="shared" si="7"/>
        <v>103249584</v>
      </c>
      <c r="C85" s="628">
        <f t="shared" si="8"/>
        <v>45107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ХОЛДИНГ ВАРНА АД</v>
      </c>
      <c r="B86" s="624" t="str">
        <f t="shared" si="7"/>
        <v>103249584</v>
      </c>
      <c r="C86" s="628">
        <f t="shared" si="8"/>
        <v>45107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157944</v>
      </c>
    </row>
    <row r="87" spans="1:8">
      <c r="A87" s="624" t="str">
        <f t="shared" si="6"/>
        <v>ХОЛДИНГ ВАРНА АД</v>
      </c>
      <c r="B87" s="624" t="str">
        <f t="shared" si="7"/>
        <v>103249584</v>
      </c>
      <c r="C87" s="628">
        <f t="shared" si="8"/>
        <v>45107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36502</v>
      </c>
    </row>
    <row r="88" spans="1:8">
      <c r="A88" s="624" t="str">
        <f t="shared" si="6"/>
        <v>ХОЛДИНГ ВАРНА АД</v>
      </c>
      <c r="B88" s="624" t="str">
        <f t="shared" si="7"/>
        <v>103249584</v>
      </c>
      <c r="C88" s="628">
        <f t="shared" si="8"/>
        <v>45107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36502</v>
      </c>
    </row>
    <row r="89" spans="1:8">
      <c r="A89" s="624" t="str">
        <f t="shared" si="6"/>
        <v>ХОЛДИНГ ВАРНА АД</v>
      </c>
      <c r="B89" s="624" t="str">
        <f t="shared" si="7"/>
        <v>103249584</v>
      </c>
      <c r="C89" s="628">
        <f t="shared" si="8"/>
        <v>45107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ХОЛДИНГ ВАРНА АД</v>
      </c>
      <c r="B90" s="624" t="str">
        <f t="shared" si="7"/>
        <v>103249584</v>
      </c>
      <c r="C90" s="628">
        <f t="shared" si="8"/>
        <v>45107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ХОЛДИНГ ВАРНА АД</v>
      </c>
      <c r="B91" s="624" t="str">
        <f t="shared" si="7"/>
        <v>103249584</v>
      </c>
      <c r="C91" s="628">
        <f t="shared" si="8"/>
        <v>45107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506</v>
      </c>
    </row>
    <row r="92" spans="1:8">
      <c r="A92" s="624" t="str">
        <f t="shared" si="6"/>
        <v>ХОЛДИНГ ВАРНА АД</v>
      </c>
      <c r="B92" s="624" t="str">
        <f t="shared" si="7"/>
        <v>103249584</v>
      </c>
      <c r="C92" s="628">
        <f t="shared" si="8"/>
        <v>45107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ХОЛДИНГ ВАРНА АД</v>
      </c>
      <c r="B93" s="624" t="str">
        <f t="shared" si="7"/>
        <v>103249584</v>
      </c>
      <c r="C93" s="628">
        <f t="shared" si="8"/>
        <v>45107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37008</v>
      </c>
    </row>
    <row r="94" spans="1:8">
      <c r="A94" s="624" t="str">
        <f t="shared" si="6"/>
        <v>ХОЛДИНГ ВАРНА АД</v>
      </c>
      <c r="B94" s="624" t="str">
        <f t="shared" si="7"/>
        <v>103249584</v>
      </c>
      <c r="C94" s="628">
        <f t="shared" si="8"/>
        <v>45107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201438</v>
      </c>
    </row>
    <row r="95" spans="1:8">
      <c r="A95" s="624" t="str">
        <f t="shared" si="6"/>
        <v>ХОЛДИНГ ВАРНА АД</v>
      </c>
      <c r="B95" s="624" t="str">
        <f t="shared" si="7"/>
        <v>103249584</v>
      </c>
      <c r="C95" s="628">
        <f t="shared" si="8"/>
        <v>45107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ХОЛДИНГ ВАРНА АД</v>
      </c>
      <c r="B96" s="624" t="str">
        <f t="shared" si="7"/>
        <v>103249584</v>
      </c>
      <c r="C96" s="628">
        <f t="shared" si="8"/>
        <v>45107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ХОЛДИНГ ВАРНА АД</v>
      </c>
      <c r="B97" s="624" t="str">
        <f t="shared" si="7"/>
        <v>103249584</v>
      </c>
      <c r="C97" s="628">
        <f t="shared" si="8"/>
        <v>45107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15805</v>
      </c>
    </row>
    <row r="98" spans="1:8">
      <c r="A98" s="624" t="str">
        <f t="shared" si="6"/>
        <v>ХОЛДИНГ ВАРНА АД</v>
      </c>
      <c r="B98" s="624" t="str">
        <f t="shared" si="7"/>
        <v>103249584</v>
      </c>
      <c r="C98" s="628">
        <f t="shared" si="8"/>
        <v>45107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ХОЛДИНГ ВАРНА АД</v>
      </c>
      <c r="B99" s="624" t="str">
        <f t="shared" ref="B99:B125" si="10">pdeBulstat</f>
        <v>103249584</v>
      </c>
      <c r="C99" s="628">
        <f t="shared" ref="C99:C125" si="11">endDate</f>
        <v>45107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ХОЛДИНГ ВАРНА АД</v>
      </c>
      <c r="B100" s="624" t="str">
        <f t="shared" si="10"/>
        <v>103249584</v>
      </c>
      <c r="C100" s="628">
        <f t="shared" si="11"/>
        <v>45107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3912</v>
      </c>
    </row>
    <row r="101" spans="1:8">
      <c r="A101" s="624" t="str">
        <f t="shared" si="9"/>
        <v>ХОЛДИНГ ВАРНА АД</v>
      </c>
      <c r="B101" s="624" t="str">
        <f t="shared" si="10"/>
        <v>103249584</v>
      </c>
      <c r="C101" s="628">
        <f t="shared" si="11"/>
        <v>45107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ХОЛДИНГ ВАРНА АД</v>
      </c>
      <c r="B102" s="624" t="str">
        <f t="shared" si="10"/>
        <v>103249584</v>
      </c>
      <c r="C102" s="628">
        <f t="shared" si="11"/>
        <v>45107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19717</v>
      </c>
    </row>
    <row r="103" spans="1:8">
      <c r="A103" s="624" t="str">
        <f t="shared" si="9"/>
        <v>ХОЛДИНГ ВАРНА АД</v>
      </c>
      <c r="B103" s="624" t="str">
        <f t="shared" si="10"/>
        <v>103249584</v>
      </c>
      <c r="C103" s="628">
        <f t="shared" si="11"/>
        <v>45107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ХОЛДИНГ ВАРНА АД</v>
      </c>
      <c r="B104" s="624" t="str">
        <f t="shared" si="10"/>
        <v>103249584</v>
      </c>
      <c r="C104" s="628">
        <f t="shared" si="11"/>
        <v>45107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ХОЛДИНГ ВАРНА АД</v>
      </c>
      <c r="B105" s="624" t="str">
        <f t="shared" si="10"/>
        <v>103249584</v>
      </c>
      <c r="C105" s="628">
        <f t="shared" si="11"/>
        <v>45107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ХОЛДИНГ ВАРНА АД</v>
      </c>
      <c r="B106" s="624" t="str">
        <f t="shared" si="10"/>
        <v>103249584</v>
      </c>
      <c r="C106" s="628">
        <f t="shared" si="11"/>
        <v>45107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ХОЛДИНГ ВАРНА АД</v>
      </c>
      <c r="B107" s="624" t="str">
        <f t="shared" si="10"/>
        <v>103249584</v>
      </c>
      <c r="C107" s="628">
        <f t="shared" si="11"/>
        <v>45107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19717</v>
      </c>
    </row>
    <row r="108" spans="1:8">
      <c r="A108" s="624" t="str">
        <f t="shared" si="9"/>
        <v>ХОЛДИНГ ВАРНА АД</v>
      </c>
      <c r="B108" s="624" t="str">
        <f t="shared" si="10"/>
        <v>103249584</v>
      </c>
      <c r="C108" s="628">
        <f t="shared" si="11"/>
        <v>45107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16787</v>
      </c>
    </row>
    <row r="109" spans="1:8">
      <c r="A109" s="624" t="str">
        <f t="shared" si="9"/>
        <v>ХОЛДИНГ ВАРНА АД</v>
      </c>
      <c r="B109" s="624" t="str">
        <f t="shared" si="10"/>
        <v>103249584</v>
      </c>
      <c r="C109" s="628">
        <f t="shared" si="11"/>
        <v>45107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1102</v>
      </c>
    </row>
    <row r="110" spans="1:8">
      <c r="A110" s="624" t="str">
        <f t="shared" si="9"/>
        <v>ХОЛДИНГ ВАРНА АД</v>
      </c>
      <c r="B110" s="624" t="str">
        <f t="shared" si="10"/>
        <v>103249584</v>
      </c>
      <c r="C110" s="628">
        <f t="shared" si="11"/>
        <v>45107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12414</v>
      </c>
    </row>
    <row r="111" spans="1:8">
      <c r="A111" s="624" t="str">
        <f t="shared" si="9"/>
        <v>ХОЛДИНГ ВАРНА АД</v>
      </c>
      <c r="B111" s="624" t="str">
        <f t="shared" si="10"/>
        <v>103249584</v>
      </c>
      <c r="C111" s="628">
        <f t="shared" si="11"/>
        <v>45107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124</v>
      </c>
    </row>
    <row r="112" spans="1:8">
      <c r="A112" s="624" t="str">
        <f t="shared" si="9"/>
        <v>ХОЛДИНГ ВАРНА АД</v>
      </c>
      <c r="B112" s="624" t="str">
        <f t="shared" si="10"/>
        <v>103249584</v>
      </c>
      <c r="C112" s="628">
        <f t="shared" si="11"/>
        <v>45107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9398</v>
      </c>
    </row>
    <row r="113" spans="1:8">
      <c r="A113" s="624" t="str">
        <f t="shared" si="9"/>
        <v>ХОЛДИНГ ВАРНА АД</v>
      </c>
      <c r="B113" s="624" t="str">
        <f t="shared" si="10"/>
        <v>103249584</v>
      </c>
      <c r="C113" s="628">
        <f t="shared" si="11"/>
        <v>45107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2826</v>
      </c>
    </row>
    <row r="114" spans="1:8">
      <c r="A114" s="624" t="str">
        <f t="shared" si="9"/>
        <v>ХОЛДИНГ ВАРНА АД</v>
      </c>
      <c r="B114" s="624" t="str">
        <f t="shared" si="10"/>
        <v>103249584</v>
      </c>
      <c r="C114" s="628">
        <f t="shared" si="11"/>
        <v>45107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ХОЛДИНГ ВАРНА АД</v>
      </c>
      <c r="B115" s="624" t="str">
        <f t="shared" si="10"/>
        <v>103249584</v>
      </c>
      <c r="C115" s="628">
        <f t="shared" si="11"/>
        <v>45107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31</v>
      </c>
    </row>
    <row r="116" spans="1:8">
      <c r="A116" s="624" t="str">
        <f t="shared" si="9"/>
        <v>ХОЛДИНГ ВАРНА АД</v>
      </c>
      <c r="B116" s="624" t="str">
        <f t="shared" si="10"/>
        <v>103249584</v>
      </c>
      <c r="C116" s="628">
        <f t="shared" si="11"/>
        <v>45107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0</v>
      </c>
    </row>
    <row r="117" spans="1:8">
      <c r="A117" s="624" t="str">
        <f t="shared" si="9"/>
        <v>ХОЛДИНГ ВАРНА АД</v>
      </c>
      <c r="B117" s="624" t="str">
        <f t="shared" si="10"/>
        <v>103249584</v>
      </c>
      <c r="C117" s="628">
        <f t="shared" si="11"/>
        <v>45107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35</v>
      </c>
    </row>
    <row r="118" spans="1:8">
      <c r="A118" s="624" t="str">
        <f t="shared" si="9"/>
        <v>ХОЛДИНГ ВАРНА АД</v>
      </c>
      <c r="B118" s="624" t="str">
        <f t="shared" si="10"/>
        <v>103249584</v>
      </c>
      <c r="C118" s="628">
        <f t="shared" si="11"/>
        <v>45107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ХОЛДИНГ ВАРНА АД</v>
      </c>
      <c r="B119" s="624" t="str">
        <f t="shared" si="10"/>
        <v>103249584</v>
      </c>
      <c r="C119" s="628">
        <f t="shared" si="11"/>
        <v>45107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ХОЛДИНГ ВАРНА АД</v>
      </c>
      <c r="B120" s="624" t="str">
        <f t="shared" si="10"/>
        <v>103249584</v>
      </c>
      <c r="C120" s="628">
        <f t="shared" si="11"/>
        <v>45107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30303</v>
      </c>
    </row>
    <row r="121" spans="1:8">
      <c r="A121" s="624" t="str">
        <f t="shared" si="9"/>
        <v>ХОЛДИНГ ВАРНА АД</v>
      </c>
      <c r="B121" s="624" t="str">
        <f t="shared" si="10"/>
        <v>103249584</v>
      </c>
      <c r="C121" s="628">
        <f t="shared" si="11"/>
        <v>45107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ХОЛДИНГ ВАРНА АД</v>
      </c>
      <c r="B122" s="624" t="str">
        <f t="shared" si="10"/>
        <v>103249584</v>
      </c>
      <c r="C122" s="628">
        <f t="shared" si="11"/>
        <v>45107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ХОЛДИНГ ВАРНА АД</v>
      </c>
      <c r="B123" s="624" t="str">
        <f t="shared" si="10"/>
        <v>103249584</v>
      </c>
      <c r="C123" s="628">
        <f t="shared" si="11"/>
        <v>45107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ХОЛДИНГ ВАРНА АД</v>
      </c>
      <c r="B124" s="624" t="str">
        <f t="shared" si="10"/>
        <v>103249584</v>
      </c>
      <c r="C124" s="628">
        <f t="shared" si="11"/>
        <v>45107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30303</v>
      </c>
    </row>
    <row r="125" spans="1:8">
      <c r="A125" s="624" t="str">
        <f t="shared" si="9"/>
        <v>ХОЛДИНГ ВАРНА АД</v>
      </c>
      <c r="B125" s="624" t="str">
        <f t="shared" si="10"/>
        <v>103249584</v>
      </c>
      <c r="C125" s="628">
        <f t="shared" si="11"/>
        <v>45107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251458</v>
      </c>
    </row>
    <row r="126" spans="1:8" s="436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ХОЛДИНГ ВАРНА АД</v>
      </c>
      <c r="B127" s="624" t="str">
        <f t="shared" ref="B127:B158" si="13">pdeBulstat</f>
        <v>103249584</v>
      </c>
      <c r="C127" s="628">
        <f t="shared" ref="C127:C158" si="14">endDate</f>
        <v>45107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10</v>
      </c>
    </row>
    <row r="128" spans="1:8">
      <c r="A128" s="624" t="str">
        <f t="shared" si="12"/>
        <v>ХОЛДИНГ ВАРНА АД</v>
      </c>
      <c r="B128" s="624" t="str">
        <f t="shared" si="13"/>
        <v>103249584</v>
      </c>
      <c r="C128" s="628">
        <f t="shared" si="14"/>
        <v>45107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191</v>
      </c>
    </row>
    <row r="129" spans="1:8">
      <c r="A129" s="624" t="str">
        <f t="shared" si="12"/>
        <v>ХОЛДИНГ ВАРНА АД</v>
      </c>
      <c r="B129" s="624" t="str">
        <f t="shared" si="13"/>
        <v>103249584</v>
      </c>
      <c r="C129" s="628">
        <f t="shared" si="14"/>
        <v>45107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257</v>
      </c>
    </row>
    <row r="130" spans="1:8">
      <c r="A130" s="624" t="str">
        <f t="shared" si="12"/>
        <v>ХОЛДИНГ ВАРНА АД</v>
      </c>
      <c r="B130" s="624" t="str">
        <f t="shared" si="13"/>
        <v>103249584</v>
      </c>
      <c r="C130" s="628">
        <f t="shared" si="14"/>
        <v>45107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134</v>
      </c>
    </row>
    <row r="131" spans="1:8">
      <c r="A131" s="624" t="str">
        <f t="shared" si="12"/>
        <v>ХОЛДИНГ ВАРНА АД</v>
      </c>
      <c r="B131" s="624" t="str">
        <f t="shared" si="13"/>
        <v>103249584</v>
      </c>
      <c r="C131" s="628">
        <f t="shared" si="14"/>
        <v>45107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15</v>
      </c>
    </row>
    <row r="132" spans="1:8">
      <c r="A132" s="624" t="str">
        <f t="shared" si="12"/>
        <v>ХОЛДИНГ ВАРНА АД</v>
      </c>
      <c r="B132" s="624" t="str">
        <f t="shared" si="13"/>
        <v>103249584</v>
      </c>
      <c r="C132" s="628">
        <f t="shared" si="14"/>
        <v>45107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ХОЛДИНГ ВАРНА АД</v>
      </c>
      <c r="B133" s="624" t="str">
        <f t="shared" si="13"/>
        <v>103249584</v>
      </c>
      <c r="C133" s="628">
        <f t="shared" si="14"/>
        <v>45107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ХОЛДИНГ ВАРНА АД</v>
      </c>
      <c r="B134" s="624" t="str">
        <f t="shared" si="13"/>
        <v>103249584</v>
      </c>
      <c r="C134" s="628">
        <f t="shared" si="14"/>
        <v>45107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2220</v>
      </c>
    </row>
    <row r="135" spans="1:8">
      <c r="A135" s="624" t="str">
        <f t="shared" si="12"/>
        <v>ХОЛДИНГ ВАРНА АД</v>
      </c>
      <c r="B135" s="624" t="str">
        <f t="shared" si="13"/>
        <v>103249584</v>
      </c>
      <c r="C135" s="628">
        <f t="shared" si="14"/>
        <v>45107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2166</v>
      </c>
    </row>
    <row r="136" spans="1:8">
      <c r="A136" s="624" t="str">
        <f t="shared" si="12"/>
        <v>ХОЛДИНГ ВАРНА АД</v>
      </c>
      <c r="B136" s="624" t="str">
        <f t="shared" si="13"/>
        <v>103249584</v>
      </c>
      <c r="C136" s="628">
        <f t="shared" si="14"/>
        <v>45107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ХОЛДИНГ ВАРНА АД</v>
      </c>
      <c r="B137" s="624" t="str">
        <f t="shared" si="13"/>
        <v>103249584</v>
      </c>
      <c r="C137" s="628">
        <f t="shared" si="14"/>
        <v>45107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2827</v>
      </c>
    </row>
    <row r="138" spans="1:8">
      <c r="A138" s="624" t="str">
        <f t="shared" si="12"/>
        <v>ХОЛДИНГ ВАРНА АД</v>
      </c>
      <c r="B138" s="624" t="str">
        <f t="shared" si="13"/>
        <v>103249584</v>
      </c>
      <c r="C138" s="628">
        <f t="shared" si="14"/>
        <v>45107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671</v>
      </c>
    </row>
    <row r="139" spans="1:8">
      <c r="A139" s="624" t="str">
        <f t="shared" si="12"/>
        <v>ХОЛДИНГ ВАРНА АД</v>
      </c>
      <c r="B139" s="624" t="str">
        <f t="shared" si="13"/>
        <v>103249584</v>
      </c>
      <c r="C139" s="628">
        <f t="shared" si="14"/>
        <v>45107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69</v>
      </c>
    </row>
    <row r="140" spans="1:8">
      <c r="A140" s="624" t="str">
        <f t="shared" si="12"/>
        <v>ХОЛДИНГ ВАРНА АД</v>
      </c>
      <c r="B140" s="624" t="str">
        <f t="shared" si="13"/>
        <v>103249584</v>
      </c>
      <c r="C140" s="628">
        <f t="shared" si="14"/>
        <v>45107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ХОЛДИНГ ВАРНА АД</v>
      </c>
      <c r="B141" s="624" t="str">
        <f t="shared" si="13"/>
        <v>103249584</v>
      </c>
      <c r="C141" s="628">
        <f t="shared" si="14"/>
        <v>45107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0</v>
      </c>
    </row>
    <row r="142" spans="1:8">
      <c r="A142" s="624" t="str">
        <f t="shared" si="12"/>
        <v>ХОЛДИНГ ВАРНА АД</v>
      </c>
      <c r="B142" s="624" t="str">
        <f t="shared" si="13"/>
        <v>103249584</v>
      </c>
      <c r="C142" s="628">
        <f t="shared" si="14"/>
        <v>45107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740</v>
      </c>
    </row>
    <row r="143" spans="1:8">
      <c r="A143" s="624" t="str">
        <f t="shared" si="12"/>
        <v>ХОЛДИНГ ВАРНА АД</v>
      </c>
      <c r="B143" s="624" t="str">
        <f t="shared" si="13"/>
        <v>103249584</v>
      </c>
      <c r="C143" s="628">
        <f t="shared" si="14"/>
        <v>45107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3567</v>
      </c>
    </row>
    <row r="144" spans="1:8">
      <c r="A144" s="624" t="str">
        <f t="shared" si="12"/>
        <v>ХОЛДИНГ ВАРНА АД</v>
      </c>
      <c r="B144" s="624" t="str">
        <f t="shared" si="13"/>
        <v>103249584</v>
      </c>
      <c r="C144" s="628">
        <f t="shared" si="14"/>
        <v>45107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273</v>
      </c>
    </row>
    <row r="145" spans="1:8">
      <c r="A145" s="624" t="str">
        <f t="shared" si="12"/>
        <v>ХОЛДИНГ ВАРНА АД</v>
      </c>
      <c r="B145" s="624" t="str">
        <f t="shared" si="13"/>
        <v>103249584</v>
      </c>
      <c r="C145" s="628">
        <f t="shared" si="14"/>
        <v>45107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ХОЛДИНГ ВАРНА АД</v>
      </c>
      <c r="B146" s="624" t="str">
        <f t="shared" si="13"/>
        <v>103249584</v>
      </c>
      <c r="C146" s="628">
        <f t="shared" si="14"/>
        <v>45107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ХОЛДИНГ ВАРНА АД</v>
      </c>
      <c r="B147" s="624" t="str">
        <f t="shared" si="13"/>
        <v>103249584</v>
      </c>
      <c r="C147" s="628">
        <f t="shared" si="14"/>
        <v>45107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3567</v>
      </c>
    </row>
    <row r="148" spans="1:8">
      <c r="A148" s="624" t="str">
        <f t="shared" si="12"/>
        <v>ХОЛДИНГ ВАРНА АД</v>
      </c>
      <c r="B148" s="624" t="str">
        <f t="shared" si="13"/>
        <v>103249584</v>
      </c>
      <c r="C148" s="628">
        <f t="shared" si="14"/>
        <v>45107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273</v>
      </c>
    </row>
    <row r="149" spans="1:8">
      <c r="A149" s="624" t="str">
        <f t="shared" si="12"/>
        <v>ХОЛДИНГ ВАРНА АД</v>
      </c>
      <c r="B149" s="624" t="str">
        <f t="shared" si="13"/>
        <v>103249584</v>
      </c>
      <c r="C149" s="628">
        <f t="shared" si="14"/>
        <v>45107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-233</v>
      </c>
    </row>
    <row r="150" spans="1:8">
      <c r="A150" s="624" t="str">
        <f t="shared" si="12"/>
        <v>ХОЛДИНГ ВАРНА АД</v>
      </c>
      <c r="B150" s="624" t="str">
        <f t="shared" si="13"/>
        <v>103249584</v>
      </c>
      <c r="C150" s="628">
        <f t="shared" si="14"/>
        <v>45107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ХОЛДИНГ ВАРНА АД</v>
      </c>
      <c r="B151" s="624" t="str">
        <f t="shared" si="13"/>
        <v>103249584</v>
      </c>
      <c r="C151" s="628">
        <f t="shared" si="14"/>
        <v>45107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-233</v>
      </c>
    </row>
    <row r="152" spans="1:8">
      <c r="A152" s="624" t="str">
        <f t="shared" si="12"/>
        <v>ХОЛДИНГ ВАРНА АД</v>
      </c>
      <c r="B152" s="624" t="str">
        <f t="shared" si="13"/>
        <v>103249584</v>
      </c>
      <c r="C152" s="628">
        <f t="shared" si="14"/>
        <v>45107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ХОЛДИНГ ВАРНА АД</v>
      </c>
      <c r="B153" s="624" t="str">
        <f t="shared" si="13"/>
        <v>103249584</v>
      </c>
      <c r="C153" s="628">
        <f t="shared" si="14"/>
        <v>45107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506</v>
      </c>
    </row>
    <row r="154" spans="1:8">
      <c r="A154" s="624" t="str">
        <f t="shared" si="12"/>
        <v>ХОЛДИНГ ВАРНА АД</v>
      </c>
      <c r="B154" s="624" t="str">
        <f t="shared" si="13"/>
        <v>103249584</v>
      </c>
      <c r="C154" s="628">
        <f t="shared" si="14"/>
        <v>45107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ХОЛДИНГ ВАРНА АД</v>
      </c>
      <c r="B155" s="624" t="str">
        <f t="shared" si="13"/>
        <v>103249584</v>
      </c>
      <c r="C155" s="628">
        <f t="shared" si="14"/>
        <v>45107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506</v>
      </c>
    </row>
    <row r="156" spans="1:8">
      <c r="A156" s="624" t="str">
        <f t="shared" si="12"/>
        <v>ХОЛДИНГ ВАРНА АД</v>
      </c>
      <c r="B156" s="624" t="str">
        <f t="shared" si="13"/>
        <v>103249584</v>
      </c>
      <c r="C156" s="628">
        <f t="shared" si="14"/>
        <v>45107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3840</v>
      </c>
    </row>
    <row r="157" spans="1:8">
      <c r="A157" s="624" t="str">
        <f t="shared" si="12"/>
        <v>ХОЛДИНГ ВАРНА АД</v>
      </c>
      <c r="B157" s="624" t="str">
        <f t="shared" si="13"/>
        <v>103249584</v>
      </c>
      <c r="C157" s="628">
        <f t="shared" si="14"/>
        <v>45107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ХОЛДИНГ ВАРНА АД</v>
      </c>
      <c r="B158" s="624" t="str">
        <f t="shared" si="13"/>
        <v>103249584</v>
      </c>
      <c r="C158" s="628">
        <f t="shared" si="14"/>
        <v>45107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ХОЛДИНГ ВАРНА АД</v>
      </c>
      <c r="B159" s="624" t="str">
        <f t="shared" ref="B159:B179" si="16">pdeBulstat</f>
        <v>103249584</v>
      </c>
      <c r="C159" s="628">
        <f t="shared" ref="C159:C179" si="17">endDate</f>
        <v>45107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666</v>
      </c>
    </row>
    <row r="160" spans="1:8">
      <c r="A160" s="624" t="str">
        <f t="shared" si="15"/>
        <v>ХОЛДИНГ ВАРНА АД</v>
      </c>
      <c r="B160" s="624" t="str">
        <f t="shared" si="16"/>
        <v>103249584</v>
      </c>
      <c r="C160" s="628">
        <f t="shared" si="17"/>
        <v>45107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10</v>
      </c>
    </row>
    <row r="161" spans="1:8">
      <c r="A161" s="624" t="str">
        <f t="shared" si="15"/>
        <v>ХОЛДИНГ ВАРНА АД</v>
      </c>
      <c r="B161" s="624" t="str">
        <f t="shared" si="16"/>
        <v>103249584</v>
      </c>
      <c r="C161" s="628">
        <f t="shared" si="17"/>
        <v>45107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676</v>
      </c>
    </row>
    <row r="162" spans="1:8">
      <c r="A162" s="624" t="str">
        <f t="shared" si="15"/>
        <v>ХОЛДИНГ ВАРНА АД</v>
      </c>
      <c r="B162" s="624" t="str">
        <f t="shared" si="16"/>
        <v>103249584</v>
      </c>
      <c r="C162" s="628">
        <f t="shared" si="17"/>
        <v>45107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ХОЛДИНГ ВАРНА АД</v>
      </c>
      <c r="B163" s="624" t="str">
        <f t="shared" si="16"/>
        <v>103249584</v>
      </c>
      <c r="C163" s="628">
        <f t="shared" si="17"/>
        <v>45107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ХОЛДИНГ ВАРНА АД</v>
      </c>
      <c r="B164" s="624" t="str">
        <f t="shared" si="16"/>
        <v>103249584</v>
      </c>
      <c r="C164" s="628">
        <f t="shared" si="17"/>
        <v>45107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1165</v>
      </c>
    </row>
    <row r="165" spans="1:8">
      <c r="A165" s="624" t="str">
        <f t="shared" si="15"/>
        <v>ХОЛДИНГ ВАРНА АД</v>
      </c>
      <c r="B165" s="624" t="str">
        <f t="shared" si="16"/>
        <v>103249584</v>
      </c>
      <c r="C165" s="628">
        <f t="shared" si="17"/>
        <v>45107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333</v>
      </c>
    </row>
    <row r="166" spans="1:8">
      <c r="A166" s="624" t="str">
        <f t="shared" si="15"/>
        <v>ХОЛДИНГ ВАРНА АД</v>
      </c>
      <c r="B166" s="624" t="str">
        <f t="shared" si="16"/>
        <v>103249584</v>
      </c>
      <c r="C166" s="628">
        <f t="shared" si="17"/>
        <v>45107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1666</v>
      </c>
    </row>
    <row r="167" spans="1:8">
      <c r="A167" s="624" t="str">
        <f t="shared" si="15"/>
        <v>ХОЛДИНГ ВАРНА АД</v>
      </c>
      <c r="B167" s="624" t="str">
        <f t="shared" si="16"/>
        <v>103249584</v>
      </c>
      <c r="C167" s="628">
        <f t="shared" si="17"/>
        <v>45107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ХОЛДИНГ ВАРНА АД</v>
      </c>
      <c r="B168" s="624" t="str">
        <f t="shared" si="16"/>
        <v>103249584</v>
      </c>
      <c r="C168" s="628">
        <f t="shared" si="17"/>
        <v>45107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ХОЛДИНГ ВАРНА АД</v>
      </c>
      <c r="B169" s="624" t="str">
        <f t="shared" si="16"/>
        <v>103249584</v>
      </c>
      <c r="C169" s="628">
        <f t="shared" si="17"/>
        <v>45107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3164</v>
      </c>
    </row>
    <row r="170" spans="1:8">
      <c r="A170" s="624" t="str">
        <f t="shared" si="15"/>
        <v>ХОЛДИНГ ВАРНА АД</v>
      </c>
      <c r="B170" s="624" t="str">
        <f t="shared" si="16"/>
        <v>103249584</v>
      </c>
      <c r="C170" s="628">
        <f t="shared" si="17"/>
        <v>45107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3840</v>
      </c>
    </row>
    <row r="171" spans="1:8">
      <c r="A171" s="624" t="str">
        <f t="shared" si="15"/>
        <v>ХОЛДИНГ ВАРНА АД</v>
      </c>
      <c r="B171" s="624" t="str">
        <f t="shared" si="16"/>
        <v>103249584</v>
      </c>
      <c r="C171" s="628">
        <f t="shared" si="17"/>
        <v>45107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ХОЛДИНГ ВАРНА АД</v>
      </c>
      <c r="B172" s="624" t="str">
        <f t="shared" si="16"/>
        <v>103249584</v>
      </c>
      <c r="C172" s="628">
        <f t="shared" si="17"/>
        <v>45107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ХОЛДИНГ ВАРНА АД</v>
      </c>
      <c r="B173" s="624" t="str">
        <f t="shared" si="16"/>
        <v>103249584</v>
      </c>
      <c r="C173" s="628">
        <f t="shared" si="17"/>
        <v>45107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ХОЛДИНГ ВАРНА АД</v>
      </c>
      <c r="B174" s="624" t="str">
        <f t="shared" si="16"/>
        <v>103249584</v>
      </c>
      <c r="C174" s="628">
        <f t="shared" si="17"/>
        <v>45107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3840</v>
      </c>
    </row>
    <row r="175" spans="1:8">
      <c r="A175" s="624" t="str">
        <f t="shared" si="15"/>
        <v>ХОЛДИНГ ВАРНА АД</v>
      </c>
      <c r="B175" s="624" t="str">
        <f t="shared" si="16"/>
        <v>103249584</v>
      </c>
      <c r="C175" s="628">
        <f t="shared" si="17"/>
        <v>45107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ХОЛДИНГ ВАРНА АД</v>
      </c>
      <c r="B176" s="624" t="str">
        <f t="shared" si="16"/>
        <v>103249584</v>
      </c>
      <c r="C176" s="628">
        <f t="shared" si="17"/>
        <v>45107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ХОЛДИНГ ВАРНА АД</v>
      </c>
      <c r="B177" s="624" t="str">
        <f t="shared" si="16"/>
        <v>103249584</v>
      </c>
      <c r="C177" s="628">
        <f t="shared" si="17"/>
        <v>45107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ХОЛДИНГ ВАРНА АД</v>
      </c>
      <c r="B178" s="624" t="str">
        <f t="shared" si="16"/>
        <v>103249584</v>
      </c>
      <c r="C178" s="628">
        <f t="shared" si="17"/>
        <v>45107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ХОЛДИНГ ВАРНА АД</v>
      </c>
      <c r="B179" s="624" t="str">
        <f t="shared" si="16"/>
        <v>103249584</v>
      </c>
      <c r="C179" s="628">
        <f t="shared" si="17"/>
        <v>45107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3840</v>
      </c>
    </row>
    <row r="180" spans="1:8" s="436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ХОЛДИНГ ВАРНА АД</v>
      </c>
      <c r="B181" s="624" t="str">
        <f t="shared" ref="B181:B216" si="19">pdeBulstat</f>
        <v>103249584</v>
      </c>
      <c r="C181" s="628">
        <f t="shared" ref="C181:C216" si="20">endDate</f>
        <v>45107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994</v>
      </c>
    </row>
    <row r="182" spans="1:8">
      <c r="A182" s="624" t="str">
        <f t="shared" si="18"/>
        <v>ХОЛДИНГ ВАРНА АД</v>
      </c>
      <c r="B182" s="624" t="str">
        <f t="shared" si="19"/>
        <v>103249584</v>
      </c>
      <c r="C182" s="628">
        <f t="shared" si="20"/>
        <v>45107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-422</v>
      </c>
    </row>
    <row r="183" spans="1:8">
      <c r="A183" s="624" t="str">
        <f t="shared" si="18"/>
        <v>ХОЛДИНГ ВАРНА АД</v>
      </c>
      <c r="B183" s="624" t="str">
        <f t="shared" si="19"/>
        <v>103249584</v>
      </c>
      <c r="C183" s="628">
        <f t="shared" si="20"/>
        <v>45107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ХОЛДИНГ ВАРНА АД</v>
      </c>
      <c r="B184" s="624" t="str">
        <f t="shared" si="19"/>
        <v>103249584</v>
      </c>
      <c r="C184" s="628">
        <f t="shared" si="20"/>
        <v>45107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-145</v>
      </c>
    </row>
    <row r="185" spans="1:8">
      <c r="A185" s="624" t="str">
        <f t="shared" si="18"/>
        <v>ХОЛДИНГ ВАРНА АД</v>
      </c>
      <c r="B185" s="624" t="str">
        <f t="shared" si="19"/>
        <v>103249584</v>
      </c>
      <c r="C185" s="628">
        <f t="shared" si="20"/>
        <v>45107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-209</v>
      </c>
    </row>
    <row r="186" spans="1:8">
      <c r="A186" s="624" t="str">
        <f t="shared" si="18"/>
        <v>ХОЛДИНГ ВАРНА АД</v>
      </c>
      <c r="B186" s="624" t="str">
        <f t="shared" si="19"/>
        <v>103249584</v>
      </c>
      <c r="C186" s="628">
        <f t="shared" si="20"/>
        <v>45107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ХОЛДИНГ ВАРНА АД</v>
      </c>
      <c r="B187" s="624" t="str">
        <f t="shared" si="19"/>
        <v>103249584</v>
      </c>
      <c r="C187" s="628">
        <f t="shared" si="20"/>
        <v>45107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ХОЛДИНГ ВАРНА АД</v>
      </c>
      <c r="B188" s="624" t="str">
        <f t="shared" si="19"/>
        <v>103249584</v>
      </c>
      <c r="C188" s="628">
        <f t="shared" si="20"/>
        <v>45107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ХОЛДИНГ ВАРНА АД</v>
      </c>
      <c r="B189" s="624" t="str">
        <f t="shared" si="19"/>
        <v>103249584</v>
      </c>
      <c r="C189" s="628">
        <f t="shared" si="20"/>
        <v>45107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ХОЛДИНГ ВАРНА АД</v>
      </c>
      <c r="B190" s="624" t="str">
        <f t="shared" si="19"/>
        <v>103249584</v>
      </c>
      <c r="C190" s="628">
        <f t="shared" si="20"/>
        <v>45107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-4</v>
      </c>
    </row>
    <row r="191" spans="1:8">
      <c r="A191" s="624" t="str">
        <f t="shared" si="18"/>
        <v>ХОЛДИНГ ВАРНА АД</v>
      </c>
      <c r="B191" s="624" t="str">
        <f t="shared" si="19"/>
        <v>103249584</v>
      </c>
      <c r="C191" s="628">
        <f t="shared" si="20"/>
        <v>45107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214</v>
      </c>
    </row>
    <row r="192" spans="1:8">
      <c r="A192" s="624" t="str">
        <f t="shared" si="18"/>
        <v>ХОЛДИНГ ВАРНА АД</v>
      </c>
      <c r="B192" s="624" t="str">
        <f t="shared" si="19"/>
        <v>103249584</v>
      </c>
      <c r="C192" s="628">
        <f t="shared" si="20"/>
        <v>45107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-2</v>
      </c>
    </row>
    <row r="193" spans="1:8">
      <c r="A193" s="624" t="str">
        <f t="shared" si="18"/>
        <v>ХОЛДИНГ ВАРНА АД</v>
      </c>
      <c r="B193" s="624" t="str">
        <f t="shared" si="19"/>
        <v>103249584</v>
      </c>
      <c r="C193" s="628">
        <f t="shared" si="20"/>
        <v>45107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ХОЛДИНГ ВАРНА АД</v>
      </c>
      <c r="B194" s="624" t="str">
        <f t="shared" si="19"/>
        <v>103249584</v>
      </c>
      <c r="C194" s="628">
        <f t="shared" si="20"/>
        <v>45107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-14484</v>
      </c>
    </row>
    <row r="195" spans="1:8">
      <c r="A195" s="624" t="str">
        <f t="shared" si="18"/>
        <v>ХОЛДИНГ ВАРНА АД</v>
      </c>
      <c r="B195" s="624" t="str">
        <f t="shared" si="19"/>
        <v>103249584</v>
      </c>
      <c r="C195" s="628">
        <f t="shared" si="20"/>
        <v>45107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16240</v>
      </c>
    </row>
    <row r="196" spans="1:8">
      <c r="A196" s="624" t="str">
        <f t="shared" si="18"/>
        <v>ХОЛДИНГ ВАРНА АД</v>
      </c>
      <c r="B196" s="624" t="str">
        <f t="shared" si="19"/>
        <v>103249584</v>
      </c>
      <c r="C196" s="628">
        <f t="shared" si="20"/>
        <v>45107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44</v>
      </c>
    </row>
    <row r="197" spans="1:8">
      <c r="A197" s="624" t="str">
        <f t="shared" si="18"/>
        <v>ХОЛДИНГ ВАРНА АД</v>
      </c>
      <c r="B197" s="624" t="str">
        <f t="shared" si="19"/>
        <v>103249584</v>
      </c>
      <c r="C197" s="628">
        <f t="shared" si="20"/>
        <v>45107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-3653</v>
      </c>
    </row>
    <row r="198" spans="1:8">
      <c r="A198" s="624" t="str">
        <f t="shared" si="18"/>
        <v>ХОЛДИНГ ВАРНА АД</v>
      </c>
      <c r="B198" s="624" t="str">
        <f t="shared" si="19"/>
        <v>103249584</v>
      </c>
      <c r="C198" s="628">
        <f t="shared" si="20"/>
        <v>45107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2458</v>
      </c>
    </row>
    <row r="199" spans="1:8">
      <c r="A199" s="624" t="str">
        <f t="shared" si="18"/>
        <v>ХОЛДИНГ ВАРНА АД</v>
      </c>
      <c r="B199" s="624" t="str">
        <f t="shared" si="19"/>
        <v>103249584</v>
      </c>
      <c r="C199" s="628">
        <f t="shared" si="20"/>
        <v>45107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32</v>
      </c>
    </row>
    <row r="200" spans="1:8">
      <c r="A200" s="624" t="str">
        <f t="shared" si="18"/>
        <v>ХОЛДИНГ ВАРНА АД</v>
      </c>
      <c r="B200" s="624" t="str">
        <f t="shared" si="19"/>
        <v>103249584</v>
      </c>
      <c r="C200" s="628">
        <f t="shared" si="20"/>
        <v>45107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ХОЛДИНГ ВАРНА АД</v>
      </c>
      <c r="B201" s="624" t="str">
        <f t="shared" si="19"/>
        <v>103249584</v>
      </c>
      <c r="C201" s="628">
        <f t="shared" si="20"/>
        <v>45107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222</v>
      </c>
    </row>
    <row r="202" spans="1:8">
      <c r="A202" s="624" t="str">
        <f t="shared" si="18"/>
        <v>ХОЛДИНГ ВАРНА АД</v>
      </c>
      <c r="B202" s="624" t="str">
        <f t="shared" si="19"/>
        <v>103249584</v>
      </c>
      <c r="C202" s="628">
        <f t="shared" si="20"/>
        <v>45107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857</v>
      </c>
    </row>
    <row r="203" spans="1:8">
      <c r="A203" s="624" t="str">
        <f t="shared" si="18"/>
        <v>ХОЛДИНГ ВАРНА АД</v>
      </c>
      <c r="B203" s="624" t="str">
        <f t="shared" si="19"/>
        <v>103249584</v>
      </c>
      <c r="C203" s="628">
        <f t="shared" si="20"/>
        <v>45107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ХОЛДИНГ ВАРНА АД</v>
      </c>
      <c r="B204" s="624" t="str">
        <f t="shared" si="19"/>
        <v>103249584</v>
      </c>
      <c r="C204" s="628">
        <f t="shared" si="20"/>
        <v>45107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ХОЛДИНГ ВАРНА АД</v>
      </c>
      <c r="B205" s="624" t="str">
        <f t="shared" si="19"/>
        <v>103249584</v>
      </c>
      <c r="C205" s="628">
        <f t="shared" si="20"/>
        <v>45107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24816</v>
      </c>
    </row>
    <row r="206" spans="1:8">
      <c r="A206" s="624" t="str">
        <f t="shared" si="18"/>
        <v>ХОЛДИНГ ВАРНА АД</v>
      </c>
      <c r="B206" s="624" t="str">
        <f t="shared" si="19"/>
        <v>103249584</v>
      </c>
      <c r="C206" s="628">
        <f t="shared" si="20"/>
        <v>45107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-25341</v>
      </c>
    </row>
    <row r="207" spans="1:8">
      <c r="A207" s="624" t="str">
        <f t="shared" si="18"/>
        <v>ХОЛДИНГ ВАРНА АД</v>
      </c>
      <c r="B207" s="624" t="str">
        <f t="shared" si="19"/>
        <v>103249584</v>
      </c>
      <c r="C207" s="628">
        <f t="shared" si="20"/>
        <v>45107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ХОЛДИНГ ВАРНА АД</v>
      </c>
      <c r="B208" s="624" t="str">
        <f t="shared" si="19"/>
        <v>103249584</v>
      </c>
      <c r="C208" s="628">
        <f t="shared" si="20"/>
        <v>45107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-522</v>
      </c>
    </row>
    <row r="209" spans="1:8">
      <c r="A209" s="624" t="str">
        <f t="shared" si="18"/>
        <v>ХОЛДИНГ ВАРНА АД</v>
      </c>
      <c r="B209" s="624" t="str">
        <f t="shared" si="19"/>
        <v>103249584</v>
      </c>
      <c r="C209" s="628">
        <f t="shared" si="20"/>
        <v>45107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ХОЛДИНГ ВАРНА АД</v>
      </c>
      <c r="B210" s="624" t="str">
        <f t="shared" si="19"/>
        <v>103249584</v>
      </c>
      <c r="C210" s="628">
        <f t="shared" si="20"/>
        <v>45107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-12</v>
      </c>
    </row>
    <row r="211" spans="1:8">
      <c r="A211" s="624" t="str">
        <f t="shared" si="18"/>
        <v>ХОЛДИНГ ВАРНА АД</v>
      </c>
      <c r="B211" s="624" t="str">
        <f t="shared" si="19"/>
        <v>103249584</v>
      </c>
      <c r="C211" s="628">
        <f t="shared" si="20"/>
        <v>45107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-1059</v>
      </c>
    </row>
    <row r="212" spans="1:8">
      <c r="A212" s="624" t="str">
        <f t="shared" si="18"/>
        <v>ХОЛДИНГ ВАРНА АД</v>
      </c>
      <c r="B212" s="624" t="str">
        <f t="shared" si="19"/>
        <v>103249584</v>
      </c>
      <c r="C212" s="628">
        <f t="shared" si="20"/>
        <v>45107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12</v>
      </c>
    </row>
    <row r="213" spans="1:8">
      <c r="A213" s="624" t="str">
        <f t="shared" si="18"/>
        <v>ХОЛДИНГ ВАРНА АД</v>
      </c>
      <c r="B213" s="624" t="str">
        <f t="shared" si="19"/>
        <v>103249584</v>
      </c>
      <c r="C213" s="628">
        <f t="shared" si="20"/>
        <v>45107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1239</v>
      </c>
    </row>
    <row r="214" spans="1:8">
      <c r="A214" s="624" t="str">
        <f t="shared" si="18"/>
        <v>ХОЛДИНГ ВАРНА АД</v>
      </c>
      <c r="B214" s="624" t="str">
        <f t="shared" si="19"/>
        <v>103249584</v>
      </c>
      <c r="C214" s="628">
        <f t="shared" si="20"/>
        <v>45107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1251</v>
      </c>
    </row>
    <row r="215" spans="1:8">
      <c r="A215" s="624" t="str">
        <f t="shared" si="18"/>
        <v>ХОЛДИНГ ВАРНА АД</v>
      </c>
      <c r="B215" s="624" t="str">
        <f t="shared" si="19"/>
        <v>103249584</v>
      </c>
      <c r="C215" s="628">
        <f t="shared" si="20"/>
        <v>45107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ХОЛДИНГ ВАРНА АД</v>
      </c>
      <c r="B216" s="624" t="str">
        <f t="shared" si="19"/>
        <v>103249584</v>
      </c>
      <c r="C216" s="628">
        <f t="shared" si="20"/>
        <v>45107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36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ХОЛДИНГ ВАРНА АД</v>
      </c>
      <c r="B218" s="624" t="str">
        <f t="shared" ref="B218:B281" si="22">pdeBulstat</f>
        <v>103249584</v>
      </c>
      <c r="C218" s="628">
        <f t="shared" ref="C218:C281" si="23">endDate</f>
        <v>45107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6486</v>
      </c>
    </row>
    <row r="219" spans="1:8">
      <c r="A219" s="624" t="str">
        <f t="shared" si="21"/>
        <v>ХОЛДИНГ ВАРНА АД</v>
      </c>
      <c r="B219" s="624" t="str">
        <f t="shared" si="22"/>
        <v>103249584</v>
      </c>
      <c r="C219" s="628">
        <f t="shared" si="23"/>
        <v>45107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ХОЛДИНГ ВАРНА АД</v>
      </c>
      <c r="B220" s="624" t="str">
        <f t="shared" si="22"/>
        <v>103249584</v>
      </c>
      <c r="C220" s="628">
        <f t="shared" si="23"/>
        <v>45107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ХОЛДИНГ ВАРНА АД</v>
      </c>
      <c r="B221" s="624" t="str">
        <f t="shared" si="22"/>
        <v>103249584</v>
      </c>
      <c r="C221" s="628">
        <f t="shared" si="23"/>
        <v>45107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ХОЛДИНГ ВАРНА АД</v>
      </c>
      <c r="B222" s="624" t="str">
        <f t="shared" si="22"/>
        <v>103249584</v>
      </c>
      <c r="C222" s="628">
        <f t="shared" si="23"/>
        <v>45107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6486</v>
      </c>
    </row>
    <row r="223" spans="1:8">
      <c r="A223" s="624" t="str">
        <f t="shared" si="21"/>
        <v>ХОЛДИНГ ВАРНА АД</v>
      </c>
      <c r="B223" s="624" t="str">
        <f t="shared" si="22"/>
        <v>103249584</v>
      </c>
      <c r="C223" s="628">
        <f t="shared" si="23"/>
        <v>45107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ХОЛДИНГ ВАРНА АД</v>
      </c>
      <c r="B224" s="624" t="str">
        <f t="shared" si="22"/>
        <v>103249584</v>
      </c>
      <c r="C224" s="628">
        <f t="shared" si="23"/>
        <v>45107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ХОЛДИНГ ВАРНА АД</v>
      </c>
      <c r="B225" s="624" t="str">
        <f t="shared" si="22"/>
        <v>103249584</v>
      </c>
      <c r="C225" s="628">
        <f t="shared" si="23"/>
        <v>45107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ХОЛДИНГ ВАРНА АД</v>
      </c>
      <c r="B226" s="624" t="str">
        <f t="shared" si="22"/>
        <v>103249584</v>
      </c>
      <c r="C226" s="628">
        <f t="shared" si="23"/>
        <v>45107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ХОЛДИНГ ВАРНА АД</v>
      </c>
      <c r="B227" s="624" t="str">
        <f t="shared" si="22"/>
        <v>103249584</v>
      </c>
      <c r="C227" s="628">
        <f t="shared" si="23"/>
        <v>45107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ХОЛДИНГ ВАРНА АД</v>
      </c>
      <c r="B228" s="624" t="str">
        <f t="shared" si="22"/>
        <v>103249584</v>
      </c>
      <c r="C228" s="628">
        <f t="shared" si="23"/>
        <v>45107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ХОЛДИНГ ВАРНА АД</v>
      </c>
      <c r="B229" s="624" t="str">
        <f t="shared" si="22"/>
        <v>103249584</v>
      </c>
      <c r="C229" s="628">
        <f t="shared" si="23"/>
        <v>45107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ХОЛДИНГ ВАРНА АД</v>
      </c>
      <c r="B230" s="624" t="str">
        <f t="shared" si="22"/>
        <v>103249584</v>
      </c>
      <c r="C230" s="628">
        <f t="shared" si="23"/>
        <v>45107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ХОЛДИНГ ВАРНА АД</v>
      </c>
      <c r="B231" s="624" t="str">
        <f t="shared" si="22"/>
        <v>103249584</v>
      </c>
      <c r="C231" s="628">
        <f t="shared" si="23"/>
        <v>45107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ХОЛДИНГ ВАРНА АД</v>
      </c>
      <c r="B232" s="624" t="str">
        <f t="shared" si="22"/>
        <v>103249584</v>
      </c>
      <c r="C232" s="628">
        <f t="shared" si="23"/>
        <v>45107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ХОЛДИНГ ВАРНА АД</v>
      </c>
      <c r="B233" s="624" t="str">
        <f t="shared" si="22"/>
        <v>103249584</v>
      </c>
      <c r="C233" s="628">
        <f t="shared" si="23"/>
        <v>45107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ХОЛДИНГ ВАРНА АД</v>
      </c>
      <c r="B234" s="624" t="str">
        <f t="shared" si="22"/>
        <v>103249584</v>
      </c>
      <c r="C234" s="628">
        <f t="shared" si="23"/>
        <v>45107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ХОЛДИНГ ВАРНА АД</v>
      </c>
      <c r="B235" s="624" t="str">
        <f t="shared" si="22"/>
        <v>103249584</v>
      </c>
      <c r="C235" s="628">
        <f t="shared" si="23"/>
        <v>45107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ХОЛДИНГ ВАРНА АД</v>
      </c>
      <c r="B236" s="624" t="str">
        <f t="shared" si="22"/>
        <v>103249584</v>
      </c>
      <c r="C236" s="628">
        <f t="shared" si="23"/>
        <v>45107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6486</v>
      </c>
    </row>
    <row r="237" spans="1:8">
      <c r="A237" s="624" t="str">
        <f t="shared" si="21"/>
        <v>ХОЛДИНГ ВАРНА АД</v>
      </c>
      <c r="B237" s="624" t="str">
        <f t="shared" si="22"/>
        <v>103249584</v>
      </c>
      <c r="C237" s="628">
        <f t="shared" si="23"/>
        <v>45107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ХОЛДИНГ ВАРНА АД</v>
      </c>
      <c r="B238" s="624" t="str">
        <f t="shared" si="22"/>
        <v>103249584</v>
      </c>
      <c r="C238" s="628">
        <f t="shared" si="23"/>
        <v>45107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ХОЛДИНГ ВАРНА АД</v>
      </c>
      <c r="B239" s="624" t="str">
        <f t="shared" si="22"/>
        <v>103249584</v>
      </c>
      <c r="C239" s="628">
        <f t="shared" si="23"/>
        <v>45107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6486</v>
      </c>
    </row>
    <row r="240" spans="1:8">
      <c r="A240" s="624" t="str">
        <f t="shared" si="21"/>
        <v>ХОЛДИНГ ВАРНА АД</v>
      </c>
      <c r="B240" s="624" t="str">
        <f t="shared" si="22"/>
        <v>103249584</v>
      </c>
      <c r="C240" s="628">
        <f t="shared" si="23"/>
        <v>45107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156816</v>
      </c>
    </row>
    <row r="241" spans="1:8">
      <c r="A241" s="624" t="str">
        <f t="shared" si="21"/>
        <v>ХОЛДИНГ ВАРНА АД</v>
      </c>
      <c r="B241" s="624" t="str">
        <f t="shared" si="22"/>
        <v>103249584</v>
      </c>
      <c r="C241" s="628">
        <f t="shared" si="23"/>
        <v>45107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ХОЛДИНГ ВАРНА АД</v>
      </c>
      <c r="B242" s="624" t="str">
        <f t="shared" si="22"/>
        <v>103249584</v>
      </c>
      <c r="C242" s="628">
        <f t="shared" si="23"/>
        <v>45107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ХОЛДИНГ ВАРНА АД</v>
      </c>
      <c r="B243" s="624" t="str">
        <f t="shared" si="22"/>
        <v>103249584</v>
      </c>
      <c r="C243" s="628">
        <f t="shared" si="23"/>
        <v>45107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ХОЛДИНГ ВАРНА АД</v>
      </c>
      <c r="B244" s="624" t="str">
        <f t="shared" si="22"/>
        <v>103249584</v>
      </c>
      <c r="C244" s="628">
        <f t="shared" si="23"/>
        <v>45107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156816</v>
      </c>
    </row>
    <row r="245" spans="1:8">
      <c r="A245" s="624" t="str">
        <f t="shared" si="21"/>
        <v>ХОЛДИНГ ВАРНА АД</v>
      </c>
      <c r="B245" s="624" t="str">
        <f t="shared" si="22"/>
        <v>103249584</v>
      </c>
      <c r="C245" s="628">
        <f t="shared" si="23"/>
        <v>45107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ХОЛДИНГ ВАРНА АД</v>
      </c>
      <c r="B246" s="624" t="str">
        <f t="shared" si="22"/>
        <v>103249584</v>
      </c>
      <c r="C246" s="628">
        <f t="shared" si="23"/>
        <v>45107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ХОЛДИНГ ВАРНА АД</v>
      </c>
      <c r="B247" s="624" t="str">
        <f t="shared" si="22"/>
        <v>103249584</v>
      </c>
      <c r="C247" s="628">
        <f t="shared" si="23"/>
        <v>45107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ХОЛДИНГ ВАРНА АД</v>
      </c>
      <c r="B248" s="624" t="str">
        <f t="shared" si="22"/>
        <v>103249584</v>
      </c>
      <c r="C248" s="628">
        <f t="shared" si="23"/>
        <v>45107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ХОЛДИНГ ВАРНА АД</v>
      </c>
      <c r="B249" s="624" t="str">
        <f t="shared" si="22"/>
        <v>103249584</v>
      </c>
      <c r="C249" s="628">
        <f t="shared" si="23"/>
        <v>45107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ХОЛДИНГ ВАРНА АД</v>
      </c>
      <c r="B250" s="624" t="str">
        <f t="shared" si="22"/>
        <v>103249584</v>
      </c>
      <c r="C250" s="628">
        <f t="shared" si="23"/>
        <v>45107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ХОЛДИНГ ВАРНА АД</v>
      </c>
      <c r="B251" s="624" t="str">
        <f t="shared" si="22"/>
        <v>103249584</v>
      </c>
      <c r="C251" s="628">
        <f t="shared" si="23"/>
        <v>45107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ХОЛДИНГ ВАРНА АД</v>
      </c>
      <c r="B252" s="624" t="str">
        <f t="shared" si="22"/>
        <v>103249584</v>
      </c>
      <c r="C252" s="628">
        <f t="shared" si="23"/>
        <v>45107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ХОЛДИНГ ВАРНА АД</v>
      </c>
      <c r="B253" s="624" t="str">
        <f t="shared" si="22"/>
        <v>103249584</v>
      </c>
      <c r="C253" s="628">
        <f t="shared" si="23"/>
        <v>45107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ХОЛДИНГ ВАРНА АД</v>
      </c>
      <c r="B254" s="624" t="str">
        <f t="shared" si="22"/>
        <v>103249584</v>
      </c>
      <c r="C254" s="628">
        <f t="shared" si="23"/>
        <v>45107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ХОЛДИНГ ВАРНА АД</v>
      </c>
      <c r="B255" s="624" t="str">
        <f t="shared" si="22"/>
        <v>103249584</v>
      </c>
      <c r="C255" s="628">
        <f t="shared" si="23"/>
        <v>45107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ХОЛДИНГ ВАРНА АД</v>
      </c>
      <c r="B256" s="624" t="str">
        <f t="shared" si="22"/>
        <v>103249584</v>
      </c>
      <c r="C256" s="628">
        <f t="shared" si="23"/>
        <v>45107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ХОЛДИНГ ВАРНА АД</v>
      </c>
      <c r="B257" s="624" t="str">
        <f t="shared" si="22"/>
        <v>103249584</v>
      </c>
      <c r="C257" s="628">
        <f t="shared" si="23"/>
        <v>45107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ХОЛДИНГ ВАРНА АД</v>
      </c>
      <c r="B258" s="624" t="str">
        <f t="shared" si="22"/>
        <v>103249584</v>
      </c>
      <c r="C258" s="628">
        <f t="shared" si="23"/>
        <v>45107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156816</v>
      </c>
    </row>
    <row r="259" spans="1:8">
      <c r="A259" s="624" t="str">
        <f t="shared" si="21"/>
        <v>ХОЛДИНГ ВАРНА АД</v>
      </c>
      <c r="B259" s="624" t="str">
        <f t="shared" si="22"/>
        <v>103249584</v>
      </c>
      <c r="C259" s="628">
        <f t="shared" si="23"/>
        <v>45107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ХОЛДИНГ ВАРНА АД</v>
      </c>
      <c r="B260" s="624" t="str">
        <f t="shared" si="22"/>
        <v>103249584</v>
      </c>
      <c r="C260" s="628">
        <f t="shared" si="23"/>
        <v>45107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ХОЛДИНГ ВАРНА АД</v>
      </c>
      <c r="B261" s="624" t="str">
        <f t="shared" si="22"/>
        <v>103249584</v>
      </c>
      <c r="C261" s="628">
        <f t="shared" si="23"/>
        <v>45107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156816</v>
      </c>
    </row>
    <row r="262" spans="1:8">
      <c r="A262" s="624" t="str">
        <f t="shared" si="21"/>
        <v>ХОЛДИНГ ВАРНА АД</v>
      </c>
      <c r="B262" s="624" t="str">
        <f t="shared" si="22"/>
        <v>103249584</v>
      </c>
      <c r="C262" s="628">
        <f t="shared" si="23"/>
        <v>45107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479</v>
      </c>
    </row>
    <row r="263" spans="1:8">
      <c r="A263" s="624" t="str">
        <f t="shared" si="21"/>
        <v>ХОЛДИНГ ВАРНА АД</v>
      </c>
      <c r="B263" s="624" t="str">
        <f t="shared" si="22"/>
        <v>103249584</v>
      </c>
      <c r="C263" s="628">
        <f t="shared" si="23"/>
        <v>45107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ХОЛДИНГ ВАРНА АД</v>
      </c>
      <c r="B264" s="624" t="str">
        <f t="shared" si="22"/>
        <v>103249584</v>
      </c>
      <c r="C264" s="628">
        <f t="shared" si="23"/>
        <v>45107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ХОЛДИНГ ВАРНА АД</v>
      </c>
      <c r="B265" s="624" t="str">
        <f t="shared" si="22"/>
        <v>103249584</v>
      </c>
      <c r="C265" s="628">
        <f t="shared" si="23"/>
        <v>45107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ХОЛДИНГ ВАРНА АД</v>
      </c>
      <c r="B266" s="624" t="str">
        <f t="shared" si="22"/>
        <v>103249584</v>
      </c>
      <c r="C266" s="628">
        <f t="shared" si="23"/>
        <v>45107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479</v>
      </c>
    </row>
    <row r="267" spans="1:8">
      <c r="A267" s="624" t="str">
        <f t="shared" si="21"/>
        <v>ХОЛДИНГ ВАРНА АД</v>
      </c>
      <c r="B267" s="624" t="str">
        <f t="shared" si="22"/>
        <v>103249584</v>
      </c>
      <c r="C267" s="628">
        <f t="shared" si="23"/>
        <v>45107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ХОЛДИНГ ВАРНА АД</v>
      </c>
      <c r="B268" s="624" t="str">
        <f t="shared" si="22"/>
        <v>103249584</v>
      </c>
      <c r="C268" s="628">
        <f t="shared" si="23"/>
        <v>45107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ХОЛДИНГ ВАРНА АД</v>
      </c>
      <c r="B269" s="624" t="str">
        <f t="shared" si="22"/>
        <v>103249584</v>
      </c>
      <c r="C269" s="628">
        <f t="shared" si="23"/>
        <v>45107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ХОЛДИНГ ВАРНА АД</v>
      </c>
      <c r="B270" s="624" t="str">
        <f t="shared" si="22"/>
        <v>103249584</v>
      </c>
      <c r="C270" s="628">
        <f t="shared" si="23"/>
        <v>45107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ХОЛДИНГ ВАРНА АД</v>
      </c>
      <c r="B271" s="624" t="str">
        <f t="shared" si="22"/>
        <v>103249584</v>
      </c>
      <c r="C271" s="628">
        <f t="shared" si="23"/>
        <v>45107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ХОЛДИНГ ВАРНА АД</v>
      </c>
      <c r="B272" s="624" t="str">
        <f t="shared" si="22"/>
        <v>103249584</v>
      </c>
      <c r="C272" s="628">
        <f t="shared" si="23"/>
        <v>45107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ХОЛДИНГ ВАРНА АД</v>
      </c>
      <c r="B273" s="624" t="str">
        <f t="shared" si="22"/>
        <v>103249584</v>
      </c>
      <c r="C273" s="628">
        <f t="shared" si="23"/>
        <v>45107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ХОЛДИНГ ВАРНА АД</v>
      </c>
      <c r="B274" s="624" t="str">
        <f t="shared" si="22"/>
        <v>103249584</v>
      </c>
      <c r="C274" s="628">
        <f t="shared" si="23"/>
        <v>45107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ХОЛДИНГ ВАРНА АД</v>
      </c>
      <c r="B275" s="624" t="str">
        <f t="shared" si="22"/>
        <v>103249584</v>
      </c>
      <c r="C275" s="628">
        <f t="shared" si="23"/>
        <v>45107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ХОЛДИНГ ВАРНА АД</v>
      </c>
      <c r="B276" s="624" t="str">
        <f t="shared" si="22"/>
        <v>103249584</v>
      </c>
      <c r="C276" s="628">
        <f t="shared" si="23"/>
        <v>45107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ХОЛДИНГ ВАРНА АД</v>
      </c>
      <c r="B277" s="624" t="str">
        <f t="shared" si="22"/>
        <v>103249584</v>
      </c>
      <c r="C277" s="628">
        <f t="shared" si="23"/>
        <v>45107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ХОЛДИНГ ВАРНА АД</v>
      </c>
      <c r="B278" s="624" t="str">
        <f t="shared" si="22"/>
        <v>103249584</v>
      </c>
      <c r="C278" s="628">
        <f t="shared" si="23"/>
        <v>45107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ХОЛДИНГ ВАРНА АД</v>
      </c>
      <c r="B279" s="624" t="str">
        <f t="shared" si="22"/>
        <v>103249584</v>
      </c>
      <c r="C279" s="628">
        <f t="shared" si="23"/>
        <v>45107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ХОЛДИНГ ВАРНА АД</v>
      </c>
      <c r="B280" s="624" t="str">
        <f t="shared" si="22"/>
        <v>103249584</v>
      </c>
      <c r="C280" s="628">
        <f t="shared" si="23"/>
        <v>45107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479</v>
      </c>
    </row>
    <row r="281" spans="1:8">
      <c r="A281" s="624" t="str">
        <f t="shared" si="21"/>
        <v>ХОЛДИНГ ВАРНА АД</v>
      </c>
      <c r="B281" s="624" t="str">
        <f t="shared" si="22"/>
        <v>103249584</v>
      </c>
      <c r="C281" s="628">
        <f t="shared" si="23"/>
        <v>45107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ХОЛДИНГ ВАРНА АД</v>
      </c>
      <c r="B282" s="624" t="str">
        <f t="shared" ref="B282:B345" si="25">pdeBulstat</f>
        <v>103249584</v>
      </c>
      <c r="C282" s="628">
        <f t="shared" ref="C282:C345" si="26">endDate</f>
        <v>45107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ХОЛДИНГ ВАРНА АД</v>
      </c>
      <c r="B283" s="624" t="str">
        <f t="shared" si="25"/>
        <v>103249584</v>
      </c>
      <c r="C283" s="628">
        <f t="shared" si="26"/>
        <v>45107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479</v>
      </c>
    </row>
    <row r="284" spans="1:8">
      <c r="A284" s="624" t="str">
        <f t="shared" si="24"/>
        <v>ХОЛДИНГ ВАРНА АД</v>
      </c>
      <c r="B284" s="624" t="str">
        <f t="shared" si="25"/>
        <v>103249584</v>
      </c>
      <c r="C284" s="628">
        <f t="shared" si="26"/>
        <v>45107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649</v>
      </c>
    </row>
    <row r="285" spans="1:8">
      <c r="A285" s="624" t="str">
        <f t="shared" si="24"/>
        <v>ХОЛДИНГ ВАРНА АД</v>
      </c>
      <c r="B285" s="624" t="str">
        <f t="shared" si="25"/>
        <v>103249584</v>
      </c>
      <c r="C285" s="628">
        <f t="shared" si="26"/>
        <v>45107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ХОЛДИНГ ВАРНА АД</v>
      </c>
      <c r="B286" s="624" t="str">
        <f t="shared" si="25"/>
        <v>103249584</v>
      </c>
      <c r="C286" s="628">
        <f t="shared" si="26"/>
        <v>45107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ХОЛДИНГ ВАРНА АД</v>
      </c>
      <c r="B287" s="624" t="str">
        <f t="shared" si="25"/>
        <v>103249584</v>
      </c>
      <c r="C287" s="628">
        <f t="shared" si="26"/>
        <v>45107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ХОЛДИНГ ВАРНА АД</v>
      </c>
      <c r="B288" s="624" t="str">
        <f t="shared" si="25"/>
        <v>103249584</v>
      </c>
      <c r="C288" s="628">
        <f t="shared" si="26"/>
        <v>45107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649</v>
      </c>
    </row>
    <row r="289" spans="1:8">
      <c r="A289" s="624" t="str">
        <f t="shared" si="24"/>
        <v>ХОЛДИНГ ВАРНА АД</v>
      </c>
      <c r="B289" s="624" t="str">
        <f t="shared" si="25"/>
        <v>103249584</v>
      </c>
      <c r="C289" s="628">
        <f t="shared" si="26"/>
        <v>45107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ХОЛДИНГ ВАРНА АД</v>
      </c>
      <c r="B290" s="624" t="str">
        <f t="shared" si="25"/>
        <v>103249584</v>
      </c>
      <c r="C290" s="628">
        <f t="shared" si="26"/>
        <v>45107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ХОЛДИНГ ВАРНА АД</v>
      </c>
      <c r="B291" s="624" t="str">
        <f t="shared" si="25"/>
        <v>103249584</v>
      </c>
      <c r="C291" s="628">
        <f t="shared" si="26"/>
        <v>45107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ХОЛДИНГ ВАРНА АД</v>
      </c>
      <c r="B292" s="624" t="str">
        <f t="shared" si="25"/>
        <v>103249584</v>
      </c>
      <c r="C292" s="628">
        <f t="shared" si="26"/>
        <v>45107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ХОЛДИНГ ВАРНА АД</v>
      </c>
      <c r="B293" s="624" t="str">
        <f t="shared" si="25"/>
        <v>103249584</v>
      </c>
      <c r="C293" s="628">
        <f t="shared" si="26"/>
        <v>45107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ХОЛДИНГ ВАРНА АД</v>
      </c>
      <c r="B294" s="624" t="str">
        <f t="shared" si="25"/>
        <v>103249584</v>
      </c>
      <c r="C294" s="628">
        <f t="shared" si="26"/>
        <v>45107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ХОЛДИНГ ВАРНА АД</v>
      </c>
      <c r="B295" s="624" t="str">
        <f t="shared" si="25"/>
        <v>103249584</v>
      </c>
      <c r="C295" s="628">
        <f t="shared" si="26"/>
        <v>45107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ХОЛДИНГ ВАРНА АД</v>
      </c>
      <c r="B296" s="624" t="str">
        <f t="shared" si="25"/>
        <v>103249584</v>
      </c>
      <c r="C296" s="628">
        <f t="shared" si="26"/>
        <v>45107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ХОЛДИНГ ВАРНА АД</v>
      </c>
      <c r="B297" s="624" t="str">
        <f t="shared" si="25"/>
        <v>103249584</v>
      </c>
      <c r="C297" s="628">
        <f t="shared" si="26"/>
        <v>45107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ХОЛДИНГ ВАРНА АД</v>
      </c>
      <c r="B298" s="624" t="str">
        <f t="shared" si="25"/>
        <v>103249584</v>
      </c>
      <c r="C298" s="628">
        <f t="shared" si="26"/>
        <v>45107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ХОЛДИНГ ВАРНА АД</v>
      </c>
      <c r="B299" s="624" t="str">
        <f t="shared" si="25"/>
        <v>103249584</v>
      </c>
      <c r="C299" s="628">
        <f t="shared" si="26"/>
        <v>45107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ХОЛДИНГ ВАРНА АД</v>
      </c>
      <c r="B300" s="624" t="str">
        <f t="shared" si="25"/>
        <v>103249584</v>
      </c>
      <c r="C300" s="628">
        <f t="shared" si="26"/>
        <v>45107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ХОЛДИНГ ВАРНА АД</v>
      </c>
      <c r="B301" s="624" t="str">
        <f t="shared" si="25"/>
        <v>103249584</v>
      </c>
      <c r="C301" s="628">
        <f t="shared" si="26"/>
        <v>45107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ХОЛДИНГ ВАРНА АД</v>
      </c>
      <c r="B302" s="624" t="str">
        <f t="shared" si="25"/>
        <v>103249584</v>
      </c>
      <c r="C302" s="628">
        <f t="shared" si="26"/>
        <v>45107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649</v>
      </c>
    </row>
    <row r="303" spans="1:8">
      <c r="A303" s="624" t="str">
        <f t="shared" si="24"/>
        <v>ХОЛДИНГ ВАРНА АД</v>
      </c>
      <c r="B303" s="624" t="str">
        <f t="shared" si="25"/>
        <v>103249584</v>
      </c>
      <c r="C303" s="628">
        <f t="shared" si="26"/>
        <v>45107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ХОЛДИНГ ВАРНА АД</v>
      </c>
      <c r="B304" s="624" t="str">
        <f t="shared" si="25"/>
        <v>103249584</v>
      </c>
      <c r="C304" s="628">
        <f t="shared" si="26"/>
        <v>45107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ХОЛДИНГ ВАРНА АД</v>
      </c>
      <c r="B305" s="624" t="str">
        <f t="shared" si="25"/>
        <v>103249584</v>
      </c>
      <c r="C305" s="628">
        <f t="shared" si="26"/>
        <v>45107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649</v>
      </c>
    </row>
    <row r="306" spans="1:8">
      <c r="A306" s="624" t="str">
        <f t="shared" si="24"/>
        <v>ХОЛДИНГ ВАРНА АД</v>
      </c>
      <c r="B306" s="624" t="str">
        <f t="shared" si="25"/>
        <v>103249584</v>
      </c>
      <c r="C306" s="628">
        <f t="shared" si="26"/>
        <v>45107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ХОЛДИНГ ВАРНА АД</v>
      </c>
      <c r="B307" s="624" t="str">
        <f t="shared" si="25"/>
        <v>103249584</v>
      </c>
      <c r="C307" s="628">
        <f t="shared" si="26"/>
        <v>45107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ХОЛДИНГ ВАРНА АД</v>
      </c>
      <c r="B308" s="624" t="str">
        <f t="shared" si="25"/>
        <v>103249584</v>
      </c>
      <c r="C308" s="628">
        <f t="shared" si="26"/>
        <v>45107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ХОЛДИНГ ВАРНА АД</v>
      </c>
      <c r="B309" s="624" t="str">
        <f t="shared" si="25"/>
        <v>103249584</v>
      </c>
      <c r="C309" s="628">
        <f t="shared" si="26"/>
        <v>45107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ХОЛДИНГ ВАРНА АД</v>
      </c>
      <c r="B310" s="624" t="str">
        <f t="shared" si="25"/>
        <v>103249584</v>
      </c>
      <c r="C310" s="628">
        <f t="shared" si="26"/>
        <v>45107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ХОЛДИНГ ВАРНА АД</v>
      </c>
      <c r="B311" s="624" t="str">
        <f t="shared" si="25"/>
        <v>103249584</v>
      </c>
      <c r="C311" s="628">
        <f t="shared" si="26"/>
        <v>45107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ХОЛДИНГ ВАРНА АД</v>
      </c>
      <c r="B312" s="624" t="str">
        <f t="shared" si="25"/>
        <v>103249584</v>
      </c>
      <c r="C312" s="628">
        <f t="shared" si="26"/>
        <v>45107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ХОЛДИНГ ВАРНА АД</v>
      </c>
      <c r="B313" s="624" t="str">
        <f t="shared" si="25"/>
        <v>103249584</v>
      </c>
      <c r="C313" s="628">
        <f t="shared" si="26"/>
        <v>45107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ХОЛДИНГ ВАРНА АД</v>
      </c>
      <c r="B314" s="624" t="str">
        <f t="shared" si="25"/>
        <v>103249584</v>
      </c>
      <c r="C314" s="628">
        <f t="shared" si="26"/>
        <v>45107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ХОЛДИНГ ВАРНА АД</v>
      </c>
      <c r="B315" s="624" t="str">
        <f t="shared" si="25"/>
        <v>103249584</v>
      </c>
      <c r="C315" s="628">
        <f t="shared" si="26"/>
        <v>45107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ХОЛДИНГ ВАРНА АД</v>
      </c>
      <c r="B316" s="624" t="str">
        <f t="shared" si="25"/>
        <v>103249584</v>
      </c>
      <c r="C316" s="628">
        <f t="shared" si="26"/>
        <v>45107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ХОЛДИНГ ВАРНА АД</v>
      </c>
      <c r="B317" s="624" t="str">
        <f t="shared" si="25"/>
        <v>103249584</v>
      </c>
      <c r="C317" s="628">
        <f t="shared" si="26"/>
        <v>45107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ХОЛДИНГ ВАРНА АД</v>
      </c>
      <c r="B318" s="624" t="str">
        <f t="shared" si="25"/>
        <v>103249584</v>
      </c>
      <c r="C318" s="628">
        <f t="shared" si="26"/>
        <v>45107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ХОЛДИНГ ВАРНА АД</v>
      </c>
      <c r="B319" s="624" t="str">
        <f t="shared" si="25"/>
        <v>103249584</v>
      </c>
      <c r="C319" s="628">
        <f t="shared" si="26"/>
        <v>45107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ХОЛДИНГ ВАРНА АД</v>
      </c>
      <c r="B320" s="624" t="str">
        <f t="shared" si="25"/>
        <v>103249584</v>
      </c>
      <c r="C320" s="628">
        <f t="shared" si="26"/>
        <v>45107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ХОЛДИНГ ВАРНА АД</v>
      </c>
      <c r="B321" s="624" t="str">
        <f t="shared" si="25"/>
        <v>103249584</v>
      </c>
      <c r="C321" s="628">
        <f t="shared" si="26"/>
        <v>45107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ХОЛДИНГ ВАРНА АД</v>
      </c>
      <c r="B322" s="624" t="str">
        <f t="shared" si="25"/>
        <v>103249584</v>
      </c>
      <c r="C322" s="628">
        <f t="shared" si="26"/>
        <v>45107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ХОЛДИНГ ВАРНА АД</v>
      </c>
      <c r="B323" s="624" t="str">
        <f t="shared" si="25"/>
        <v>103249584</v>
      </c>
      <c r="C323" s="628">
        <f t="shared" si="26"/>
        <v>45107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ХОЛДИНГ ВАРНА АД</v>
      </c>
      <c r="B324" s="624" t="str">
        <f t="shared" si="25"/>
        <v>103249584</v>
      </c>
      <c r="C324" s="628">
        <f t="shared" si="26"/>
        <v>45107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ХОЛДИНГ ВАРНА АД</v>
      </c>
      <c r="B325" s="624" t="str">
        <f t="shared" si="25"/>
        <v>103249584</v>
      </c>
      <c r="C325" s="628">
        <f t="shared" si="26"/>
        <v>45107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ХОЛДИНГ ВАРНА АД</v>
      </c>
      <c r="B326" s="624" t="str">
        <f t="shared" si="25"/>
        <v>103249584</v>
      </c>
      <c r="C326" s="628">
        <f t="shared" si="26"/>
        <v>45107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ХОЛДИНГ ВАРНА АД</v>
      </c>
      <c r="B327" s="624" t="str">
        <f t="shared" si="25"/>
        <v>103249584</v>
      </c>
      <c r="C327" s="628">
        <f t="shared" si="26"/>
        <v>45107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ХОЛДИНГ ВАРНА АД</v>
      </c>
      <c r="B328" s="624" t="str">
        <f t="shared" si="25"/>
        <v>103249584</v>
      </c>
      <c r="C328" s="628">
        <f t="shared" si="26"/>
        <v>45107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ХОЛДИНГ ВАРНА АД</v>
      </c>
      <c r="B329" s="624" t="str">
        <f t="shared" si="25"/>
        <v>103249584</v>
      </c>
      <c r="C329" s="628">
        <f t="shared" si="26"/>
        <v>45107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ХОЛДИНГ ВАРНА АД</v>
      </c>
      <c r="B330" s="624" t="str">
        <f t="shared" si="25"/>
        <v>103249584</v>
      </c>
      <c r="C330" s="628">
        <f t="shared" si="26"/>
        <v>45107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ХОЛДИНГ ВАРНА АД</v>
      </c>
      <c r="B331" s="624" t="str">
        <f t="shared" si="25"/>
        <v>103249584</v>
      </c>
      <c r="C331" s="628">
        <f t="shared" si="26"/>
        <v>45107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ХОЛДИНГ ВАРНА АД</v>
      </c>
      <c r="B332" s="624" t="str">
        <f t="shared" si="25"/>
        <v>103249584</v>
      </c>
      <c r="C332" s="628">
        <f t="shared" si="26"/>
        <v>45107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ХОЛДИНГ ВАРНА АД</v>
      </c>
      <c r="B333" s="624" t="str">
        <f t="shared" si="25"/>
        <v>103249584</v>
      </c>
      <c r="C333" s="628">
        <f t="shared" si="26"/>
        <v>45107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ХОЛДИНГ ВАРНА АД</v>
      </c>
      <c r="B334" s="624" t="str">
        <f t="shared" si="25"/>
        <v>103249584</v>
      </c>
      <c r="C334" s="628">
        <f t="shared" si="26"/>
        <v>45107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ХОЛДИНГ ВАРНА АД</v>
      </c>
      <c r="B335" s="624" t="str">
        <f t="shared" si="25"/>
        <v>103249584</v>
      </c>
      <c r="C335" s="628">
        <f t="shared" si="26"/>
        <v>45107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ХОЛДИНГ ВАРНА АД</v>
      </c>
      <c r="B336" s="624" t="str">
        <f t="shared" si="25"/>
        <v>103249584</v>
      </c>
      <c r="C336" s="628">
        <f t="shared" si="26"/>
        <v>45107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ХОЛДИНГ ВАРНА АД</v>
      </c>
      <c r="B337" s="624" t="str">
        <f t="shared" si="25"/>
        <v>103249584</v>
      </c>
      <c r="C337" s="628">
        <f t="shared" si="26"/>
        <v>45107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ХОЛДИНГ ВАРНА АД</v>
      </c>
      <c r="B338" s="624" t="str">
        <f t="shared" si="25"/>
        <v>103249584</v>
      </c>
      <c r="C338" s="628">
        <f t="shared" si="26"/>
        <v>45107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ХОЛДИНГ ВАРНА АД</v>
      </c>
      <c r="B339" s="624" t="str">
        <f t="shared" si="25"/>
        <v>103249584</v>
      </c>
      <c r="C339" s="628">
        <f t="shared" si="26"/>
        <v>45107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ХОЛДИНГ ВАРНА АД</v>
      </c>
      <c r="B340" s="624" t="str">
        <f t="shared" si="25"/>
        <v>103249584</v>
      </c>
      <c r="C340" s="628">
        <f t="shared" si="26"/>
        <v>45107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ХОЛДИНГ ВАРНА АД</v>
      </c>
      <c r="B341" s="624" t="str">
        <f t="shared" si="25"/>
        <v>103249584</v>
      </c>
      <c r="C341" s="628">
        <f t="shared" si="26"/>
        <v>45107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ХОЛДИНГ ВАРНА АД</v>
      </c>
      <c r="B342" s="624" t="str">
        <f t="shared" si="25"/>
        <v>103249584</v>
      </c>
      <c r="C342" s="628">
        <f t="shared" si="26"/>
        <v>45107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ХОЛДИНГ ВАРНА АД</v>
      </c>
      <c r="B343" s="624" t="str">
        <f t="shared" si="25"/>
        <v>103249584</v>
      </c>
      <c r="C343" s="628">
        <f t="shared" si="26"/>
        <v>45107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ХОЛДИНГ ВАРНА АД</v>
      </c>
      <c r="B344" s="624" t="str">
        <f t="shared" si="25"/>
        <v>103249584</v>
      </c>
      <c r="C344" s="628">
        <f t="shared" si="26"/>
        <v>45107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ХОЛДИНГ ВАРНА АД</v>
      </c>
      <c r="B345" s="624" t="str">
        <f t="shared" si="25"/>
        <v>103249584</v>
      </c>
      <c r="C345" s="628">
        <f t="shared" si="26"/>
        <v>45107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ХОЛДИНГ ВАРНА АД</v>
      </c>
      <c r="B346" s="624" t="str">
        <f t="shared" ref="B346:B409" si="28">pdeBulstat</f>
        <v>103249584</v>
      </c>
      <c r="C346" s="628">
        <f t="shared" ref="C346:C409" si="29">endDate</f>
        <v>45107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ХОЛДИНГ ВАРНА АД</v>
      </c>
      <c r="B347" s="624" t="str">
        <f t="shared" si="28"/>
        <v>103249584</v>
      </c>
      <c r="C347" s="628">
        <f t="shared" si="29"/>
        <v>45107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ХОЛДИНГ ВАРНА АД</v>
      </c>
      <c r="B348" s="624" t="str">
        <f t="shared" si="28"/>
        <v>103249584</v>
      </c>
      <c r="C348" s="628">
        <f t="shared" si="29"/>
        <v>45107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ХОЛДИНГ ВАРНА АД</v>
      </c>
      <c r="B349" s="624" t="str">
        <f t="shared" si="28"/>
        <v>103249584</v>
      </c>
      <c r="C349" s="628">
        <f t="shared" si="29"/>
        <v>45107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ХОЛДИНГ ВАРНА АД</v>
      </c>
      <c r="B350" s="624" t="str">
        <f t="shared" si="28"/>
        <v>103249584</v>
      </c>
      <c r="C350" s="628">
        <f t="shared" si="29"/>
        <v>45107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36502</v>
      </c>
    </row>
    <row r="351" spans="1:8">
      <c r="A351" s="624" t="str">
        <f t="shared" si="27"/>
        <v>ХОЛДИНГ ВАРНА АД</v>
      </c>
      <c r="B351" s="624" t="str">
        <f t="shared" si="28"/>
        <v>103249584</v>
      </c>
      <c r="C351" s="628">
        <f t="shared" si="29"/>
        <v>45107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ХОЛДИНГ ВАРНА АД</v>
      </c>
      <c r="B352" s="624" t="str">
        <f t="shared" si="28"/>
        <v>103249584</v>
      </c>
      <c r="C352" s="628">
        <f t="shared" si="29"/>
        <v>45107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ХОЛДИНГ ВАРНА АД</v>
      </c>
      <c r="B353" s="624" t="str">
        <f t="shared" si="28"/>
        <v>103249584</v>
      </c>
      <c r="C353" s="628">
        <f t="shared" si="29"/>
        <v>45107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ХОЛДИНГ ВАРНА АД</v>
      </c>
      <c r="B354" s="624" t="str">
        <f t="shared" si="28"/>
        <v>103249584</v>
      </c>
      <c r="C354" s="628">
        <f t="shared" si="29"/>
        <v>45107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36502</v>
      </c>
    </row>
    <row r="355" spans="1:8">
      <c r="A355" s="624" t="str">
        <f t="shared" si="27"/>
        <v>ХОЛДИНГ ВАРНА АД</v>
      </c>
      <c r="B355" s="624" t="str">
        <f t="shared" si="28"/>
        <v>103249584</v>
      </c>
      <c r="C355" s="628">
        <f t="shared" si="29"/>
        <v>45107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506</v>
      </c>
    </row>
    <row r="356" spans="1:8">
      <c r="A356" s="624" t="str">
        <f t="shared" si="27"/>
        <v>ХОЛДИНГ ВАРНА АД</v>
      </c>
      <c r="B356" s="624" t="str">
        <f t="shared" si="28"/>
        <v>103249584</v>
      </c>
      <c r="C356" s="628">
        <f t="shared" si="29"/>
        <v>45107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ХОЛДИНГ ВАРНА АД</v>
      </c>
      <c r="B357" s="624" t="str">
        <f t="shared" si="28"/>
        <v>103249584</v>
      </c>
      <c r="C357" s="628">
        <f t="shared" si="29"/>
        <v>45107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ХОЛДИНГ ВАРНА АД</v>
      </c>
      <c r="B358" s="624" t="str">
        <f t="shared" si="28"/>
        <v>103249584</v>
      </c>
      <c r="C358" s="628">
        <f t="shared" si="29"/>
        <v>45107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ХОЛДИНГ ВАРНА АД</v>
      </c>
      <c r="B359" s="624" t="str">
        <f t="shared" si="28"/>
        <v>103249584</v>
      </c>
      <c r="C359" s="628">
        <f t="shared" si="29"/>
        <v>45107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ХОЛДИНГ ВАРНА АД</v>
      </c>
      <c r="B360" s="624" t="str">
        <f t="shared" si="28"/>
        <v>103249584</v>
      </c>
      <c r="C360" s="628">
        <f t="shared" si="29"/>
        <v>45107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ХОЛДИНГ ВАРНА АД</v>
      </c>
      <c r="B361" s="624" t="str">
        <f t="shared" si="28"/>
        <v>103249584</v>
      </c>
      <c r="C361" s="628">
        <f t="shared" si="29"/>
        <v>45107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ХОЛДИНГ ВАРНА АД</v>
      </c>
      <c r="B362" s="624" t="str">
        <f t="shared" si="28"/>
        <v>103249584</v>
      </c>
      <c r="C362" s="628">
        <f t="shared" si="29"/>
        <v>45107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ХОЛДИНГ ВАРНА АД</v>
      </c>
      <c r="B363" s="624" t="str">
        <f t="shared" si="28"/>
        <v>103249584</v>
      </c>
      <c r="C363" s="628">
        <f t="shared" si="29"/>
        <v>45107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ХОЛДИНГ ВАРНА АД</v>
      </c>
      <c r="B364" s="624" t="str">
        <f t="shared" si="28"/>
        <v>103249584</v>
      </c>
      <c r="C364" s="628">
        <f t="shared" si="29"/>
        <v>45107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ХОЛДИНГ ВАРНА АД</v>
      </c>
      <c r="B365" s="624" t="str">
        <f t="shared" si="28"/>
        <v>103249584</v>
      </c>
      <c r="C365" s="628">
        <f t="shared" si="29"/>
        <v>45107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ХОЛДИНГ ВАРНА АД</v>
      </c>
      <c r="B366" s="624" t="str">
        <f t="shared" si="28"/>
        <v>103249584</v>
      </c>
      <c r="C366" s="628">
        <f t="shared" si="29"/>
        <v>45107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ХОЛДИНГ ВАРНА АД</v>
      </c>
      <c r="B367" s="624" t="str">
        <f t="shared" si="28"/>
        <v>103249584</v>
      </c>
      <c r="C367" s="628">
        <f t="shared" si="29"/>
        <v>45107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ХОЛДИНГ ВАРНА АД</v>
      </c>
      <c r="B368" s="624" t="str">
        <f t="shared" si="28"/>
        <v>103249584</v>
      </c>
      <c r="C368" s="628">
        <f t="shared" si="29"/>
        <v>45107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37008</v>
      </c>
    </row>
    <row r="369" spans="1:8">
      <c r="A369" s="624" t="str">
        <f t="shared" si="27"/>
        <v>ХОЛДИНГ ВАРНА АД</v>
      </c>
      <c r="B369" s="624" t="str">
        <f t="shared" si="28"/>
        <v>103249584</v>
      </c>
      <c r="C369" s="628">
        <f t="shared" si="29"/>
        <v>45107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ХОЛДИНГ ВАРНА АД</v>
      </c>
      <c r="B370" s="624" t="str">
        <f t="shared" si="28"/>
        <v>103249584</v>
      </c>
      <c r="C370" s="628">
        <f t="shared" si="29"/>
        <v>45107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ХОЛДИНГ ВАРНА АД</v>
      </c>
      <c r="B371" s="624" t="str">
        <f t="shared" si="28"/>
        <v>103249584</v>
      </c>
      <c r="C371" s="628">
        <f t="shared" si="29"/>
        <v>45107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37008</v>
      </c>
    </row>
    <row r="372" spans="1:8">
      <c r="A372" s="624" t="str">
        <f t="shared" si="27"/>
        <v>ХОЛДИНГ ВАРНА АД</v>
      </c>
      <c r="B372" s="624" t="str">
        <f t="shared" si="28"/>
        <v>103249584</v>
      </c>
      <c r="C372" s="628">
        <f t="shared" si="29"/>
        <v>45107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ХОЛДИНГ ВАРНА АД</v>
      </c>
      <c r="B373" s="624" t="str">
        <f t="shared" si="28"/>
        <v>103249584</v>
      </c>
      <c r="C373" s="628">
        <f t="shared" si="29"/>
        <v>45107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ХОЛДИНГ ВАРНА АД</v>
      </c>
      <c r="B374" s="624" t="str">
        <f t="shared" si="28"/>
        <v>103249584</v>
      </c>
      <c r="C374" s="628">
        <f t="shared" si="29"/>
        <v>45107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ХОЛДИНГ ВАРНА АД</v>
      </c>
      <c r="B375" s="624" t="str">
        <f t="shared" si="28"/>
        <v>103249584</v>
      </c>
      <c r="C375" s="628">
        <f t="shared" si="29"/>
        <v>45107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ХОЛДИНГ ВАРНА АД</v>
      </c>
      <c r="B376" s="624" t="str">
        <f t="shared" si="28"/>
        <v>103249584</v>
      </c>
      <c r="C376" s="628">
        <f t="shared" si="29"/>
        <v>45107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ХОЛДИНГ ВАРНА АД</v>
      </c>
      <c r="B377" s="624" t="str">
        <f t="shared" si="28"/>
        <v>103249584</v>
      </c>
      <c r="C377" s="628">
        <f t="shared" si="29"/>
        <v>45107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ХОЛДИНГ ВАРНА АД</v>
      </c>
      <c r="B378" s="624" t="str">
        <f t="shared" si="28"/>
        <v>103249584</v>
      </c>
      <c r="C378" s="628">
        <f t="shared" si="29"/>
        <v>45107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ХОЛДИНГ ВАРНА АД</v>
      </c>
      <c r="B379" s="624" t="str">
        <f t="shared" si="28"/>
        <v>103249584</v>
      </c>
      <c r="C379" s="628">
        <f t="shared" si="29"/>
        <v>45107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ХОЛДИНГ ВАРНА АД</v>
      </c>
      <c r="B380" s="624" t="str">
        <f t="shared" si="28"/>
        <v>103249584</v>
      </c>
      <c r="C380" s="628">
        <f t="shared" si="29"/>
        <v>45107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ХОЛДИНГ ВАРНА АД</v>
      </c>
      <c r="B381" s="624" t="str">
        <f t="shared" si="28"/>
        <v>103249584</v>
      </c>
      <c r="C381" s="628">
        <f t="shared" si="29"/>
        <v>45107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ХОЛДИНГ ВАРНА АД</v>
      </c>
      <c r="B382" s="624" t="str">
        <f t="shared" si="28"/>
        <v>103249584</v>
      </c>
      <c r="C382" s="628">
        <f t="shared" si="29"/>
        <v>45107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ХОЛДИНГ ВАРНА АД</v>
      </c>
      <c r="B383" s="624" t="str">
        <f t="shared" si="28"/>
        <v>103249584</v>
      </c>
      <c r="C383" s="628">
        <f t="shared" si="29"/>
        <v>45107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ХОЛДИНГ ВАРНА АД</v>
      </c>
      <c r="B384" s="624" t="str">
        <f t="shared" si="28"/>
        <v>103249584</v>
      </c>
      <c r="C384" s="628">
        <f t="shared" si="29"/>
        <v>45107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ХОЛДИНГ ВАРНА АД</v>
      </c>
      <c r="B385" s="624" t="str">
        <f t="shared" si="28"/>
        <v>103249584</v>
      </c>
      <c r="C385" s="628">
        <f t="shared" si="29"/>
        <v>45107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ХОЛДИНГ ВАРНА АД</v>
      </c>
      <c r="B386" s="624" t="str">
        <f t="shared" si="28"/>
        <v>103249584</v>
      </c>
      <c r="C386" s="628">
        <f t="shared" si="29"/>
        <v>45107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ХОЛДИНГ ВАРНА АД</v>
      </c>
      <c r="B387" s="624" t="str">
        <f t="shared" si="28"/>
        <v>103249584</v>
      </c>
      <c r="C387" s="628">
        <f t="shared" si="29"/>
        <v>45107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ХОЛДИНГ ВАРНА АД</v>
      </c>
      <c r="B388" s="624" t="str">
        <f t="shared" si="28"/>
        <v>103249584</v>
      </c>
      <c r="C388" s="628">
        <f t="shared" si="29"/>
        <v>45107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ХОЛДИНГ ВАРНА АД</v>
      </c>
      <c r="B389" s="624" t="str">
        <f t="shared" si="28"/>
        <v>103249584</v>
      </c>
      <c r="C389" s="628">
        <f t="shared" si="29"/>
        <v>45107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ХОЛДИНГ ВАРНА АД</v>
      </c>
      <c r="B390" s="624" t="str">
        <f t="shared" si="28"/>
        <v>103249584</v>
      </c>
      <c r="C390" s="628">
        <f t="shared" si="29"/>
        <v>45107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ХОЛДИНГ ВАРНА АД</v>
      </c>
      <c r="B391" s="624" t="str">
        <f t="shared" si="28"/>
        <v>103249584</v>
      </c>
      <c r="C391" s="628">
        <f t="shared" si="29"/>
        <v>45107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ХОЛДИНГ ВАРНА АД</v>
      </c>
      <c r="B392" s="624" t="str">
        <f t="shared" si="28"/>
        <v>103249584</v>
      </c>
      <c r="C392" s="628">
        <f t="shared" si="29"/>
        <v>45107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ХОЛДИНГ ВАРНА АД</v>
      </c>
      <c r="B393" s="624" t="str">
        <f t="shared" si="28"/>
        <v>103249584</v>
      </c>
      <c r="C393" s="628">
        <f t="shared" si="29"/>
        <v>45107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ХОЛДИНГ ВАРНА АД</v>
      </c>
      <c r="B394" s="624" t="str">
        <f t="shared" si="28"/>
        <v>103249584</v>
      </c>
      <c r="C394" s="628">
        <f t="shared" si="29"/>
        <v>45107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ХОЛДИНГ ВАРНА АД</v>
      </c>
      <c r="B395" s="624" t="str">
        <f t="shared" si="28"/>
        <v>103249584</v>
      </c>
      <c r="C395" s="628">
        <f t="shared" si="29"/>
        <v>45107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ХОЛДИНГ ВАРНА АД</v>
      </c>
      <c r="B396" s="624" t="str">
        <f t="shared" si="28"/>
        <v>103249584</v>
      </c>
      <c r="C396" s="628">
        <f t="shared" si="29"/>
        <v>45107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ХОЛДИНГ ВАРНА АД</v>
      </c>
      <c r="B397" s="624" t="str">
        <f t="shared" si="28"/>
        <v>103249584</v>
      </c>
      <c r="C397" s="628">
        <f t="shared" si="29"/>
        <v>45107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ХОЛДИНГ ВАРНА АД</v>
      </c>
      <c r="B398" s="624" t="str">
        <f t="shared" si="28"/>
        <v>103249584</v>
      </c>
      <c r="C398" s="628">
        <f t="shared" si="29"/>
        <v>45107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ХОЛДИНГ ВАРНА АД</v>
      </c>
      <c r="B399" s="624" t="str">
        <f t="shared" si="28"/>
        <v>103249584</v>
      </c>
      <c r="C399" s="628">
        <f t="shared" si="29"/>
        <v>45107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ХОЛДИНГ ВАРНА АД</v>
      </c>
      <c r="B400" s="624" t="str">
        <f t="shared" si="28"/>
        <v>103249584</v>
      </c>
      <c r="C400" s="628">
        <f t="shared" si="29"/>
        <v>45107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ХОЛДИНГ ВАРНА АД</v>
      </c>
      <c r="B401" s="624" t="str">
        <f t="shared" si="28"/>
        <v>103249584</v>
      </c>
      <c r="C401" s="628">
        <f t="shared" si="29"/>
        <v>45107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ХОЛДИНГ ВАРНА АД</v>
      </c>
      <c r="B402" s="624" t="str">
        <f t="shared" si="28"/>
        <v>103249584</v>
      </c>
      <c r="C402" s="628">
        <f t="shared" si="29"/>
        <v>45107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ХОЛДИНГ ВАРНА АД</v>
      </c>
      <c r="B403" s="624" t="str">
        <f t="shared" si="28"/>
        <v>103249584</v>
      </c>
      <c r="C403" s="628">
        <f t="shared" si="29"/>
        <v>45107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ХОЛДИНГ ВАРНА АД</v>
      </c>
      <c r="B404" s="624" t="str">
        <f t="shared" si="28"/>
        <v>103249584</v>
      </c>
      <c r="C404" s="628">
        <f t="shared" si="29"/>
        <v>45107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ХОЛДИНГ ВАРНА АД</v>
      </c>
      <c r="B405" s="624" t="str">
        <f t="shared" si="28"/>
        <v>103249584</v>
      </c>
      <c r="C405" s="628">
        <f t="shared" si="29"/>
        <v>45107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ХОЛДИНГ ВАРНА АД</v>
      </c>
      <c r="B406" s="624" t="str">
        <f t="shared" si="28"/>
        <v>103249584</v>
      </c>
      <c r="C406" s="628">
        <f t="shared" si="29"/>
        <v>45107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ХОЛДИНГ ВАРНА АД</v>
      </c>
      <c r="B407" s="624" t="str">
        <f t="shared" si="28"/>
        <v>103249584</v>
      </c>
      <c r="C407" s="628">
        <f t="shared" si="29"/>
        <v>45107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ХОЛДИНГ ВАРНА АД</v>
      </c>
      <c r="B408" s="624" t="str">
        <f t="shared" si="28"/>
        <v>103249584</v>
      </c>
      <c r="C408" s="628">
        <f t="shared" si="29"/>
        <v>45107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ХОЛДИНГ ВАРНА АД</v>
      </c>
      <c r="B409" s="624" t="str">
        <f t="shared" si="28"/>
        <v>103249584</v>
      </c>
      <c r="C409" s="628">
        <f t="shared" si="29"/>
        <v>45107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ХОЛДИНГ ВАРНА АД</v>
      </c>
      <c r="B410" s="624" t="str">
        <f t="shared" ref="B410:B459" si="31">pdeBulstat</f>
        <v>103249584</v>
      </c>
      <c r="C410" s="628">
        <f t="shared" ref="C410:C459" si="32">endDate</f>
        <v>45107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ХОЛДИНГ ВАРНА АД</v>
      </c>
      <c r="B411" s="624" t="str">
        <f t="shared" si="31"/>
        <v>103249584</v>
      </c>
      <c r="C411" s="628">
        <f t="shared" si="32"/>
        <v>45107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ХОЛДИНГ ВАРНА АД</v>
      </c>
      <c r="B412" s="624" t="str">
        <f t="shared" si="31"/>
        <v>103249584</v>
      </c>
      <c r="C412" s="628">
        <f t="shared" si="32"/>
        <v>45107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ХОЛДИНГ ВАРНА АД</v>
      </c>
      <c r="B413" s="624" t="str">
        <f t="shared" si="31"/>
        <v>103249584</v>
      </c>
      <c r="C413" s="628">
        <f t="shared" si="32"/>
        <v>45107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ХОЛДИНГ ВАРНА АД</v>
      </c>
      <c r="B414" s="624" t="str">
        <f t="shared" si="31"/>
        <v>103249584</v>
      </c>
      <c r="C414" s="628">
        <f t="shared" si="32"/>
        <v>45107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ХОЛДИНГ ВАРНА АД</v>
      </c>
      <c r="B415" s="624" t="str">
        <f t="shared" si="31"/>
        <v>103249584</v>
      </c>
      <c r="C415" s="628">
        <f t="shared" si="32"/>
        <v>45107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ХОЛДИНГ ВАРНА АД</v>
      </c>
      <c r="B416" s="624" t="str">
        <f t="shared" si="31"/>
        <v>103249584</v>
      </c>
      <c r="C416" s="628">
        <f t="shared" si="32"/>
        <v>45107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200932</v>
      </c>
    </row>
    <row r="417" spans="1:8">
      <c r="A417" s="624" t="str">
        <f t="shared" si="30"/>
        <v>ХОЛДИНГ ВАРНА АД</v>
      </c>
      <c r="B417" s="624" t="str">
        <f t="shared" si="31"/>
        <v>103249584</v>
      </c>
      <c r="C417" s="628">
        <f t="shared" si="32"/>
        <v>45107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ХОЛДИНГ ВАРНА АД</v>
      </c>
      <c r="B418" s="624" t="str">
        <f t="shared" si="31"/>
        <v>103249584</v>
      </c>
      <c r="C418" s="628">
        <f t="shared" si="32"/>
        <v>45107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ХОЛДИНГ ВАРНА АД</v>
      </c>
      <c r="B419" s="624" t="str">
        <f t="shared" si="31"/>
        <v>103249584</v>
      </c>
      <c r="C419" s="628">
        <f t="shared" si="32"/>
        <v>45107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ХОЛДИНГ ВАРНА АД</v>
      </c>
      <c r="B420" s="624" t="str">
        <f t="shared" si="31"/>
        <v>103249584</v>
      </c>
      <c r="C420" s="628">
        <f t="shared" si="32"/>
        <v>45107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200932</v>
      </c>
    </row>
    <row r="421" spans="1:8">
      <c r="A421" s="624" t="str">
        <f t="shared" si="30"/>
        <v>ХОЛДИНГ ВАРНА АД</v>
      </c>
      <c r="B421" s="624" t="str">
        <f t="shared" si="31"/>
        <v>103249584</v>
      </c>
      <c r="C421" s="628">
        <f t="shared" si="32"/>
        <v>45107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506</v>
      </c>
    </row>
    <row r="422" spans="1:8">
      <c r="A422" s="624" t="str">
        <f t="shared" si="30"/>
        <v>ХОЛДИНГ ВАРНА АД</v>
      </c>
      <c r="B422" s="624" t="str">
        <f t="shared" si="31"/>
        <v>103249584</v>
      </c>
      <c r="C422" s="628">
        <f t="shared" si="32"/>
        <v>45107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ХОЛДИНГ ВАРНА АД</v>
      </c>
      <c r="B423" s="624" t="str">
        <f t="shared" si="31"/>
        <v>103249584</v>
      </c>
      <c r="C423" s="628">
        <f t="shared" si="32"/>
        <v>45107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ХОЛДИНГ ВАРНА АД</v>
      </c>
      <c r="B424" s="624" t="str">
        <f t="shared" si="31"/>
        <v>103249584</v>
      </c>
      <c r="C424" s="628">
        <f t="shared" si="32"/>
        <v>45107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ХОЛДИНГ ВАРНА АД</v>
      </c>
      <c r="B425" s="624" t="str">
        <f t="shared" si="31"/>
        <v>103249584</v>
      </c>
      <c r="C425" s="628">
        <f t="shared" si="32"/>
        <v>45107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ХОЛДИНГ ВАРНА АД</v>
      </c>
      <c r="B426" s="624" t="str">
        <f t="shared" si="31"/>
        <v>103249584</v>
      </c>
      <c r="C426" s="628">
        <f t="shared" si="32"/>
        <v>45107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ХОЛДИНГ ВАРНА АД</v>
      </c>
      <c r="B427" s="624" t="str">
        <f t="shared" si="31"/>
        <v>103249584</v>
      </c>
      <c r="C427" s="628">
        <f t="shared" si="32"/>
        <v>45107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ХОЛДИНГ ВАРНА АД</v>
      </c>
      <c r="B428" s="624" t="str">
        <f t="shared" si="31"/>
        <v>103249584</v>
      </c>
      <c r="C428" s="628">
        <f t="shared" si="32"/>
        <v>45107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ХОЛДИНГ ВАРНА АД</v>
      </c>
      <c r="B429" s="624" t="str">
        <f t="shared" si="31"/>
        <v>103249584</v>
      </c>
      <c r="C429" s="628">
        <f t="shared" si="32"/>
        <v>45107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ХОЛДИНГ ВАРНА АД</v>
      </c>
      <c r="B430" s="624" t="str">
        <f t="shared" si="31"/>
        <v>103249584</v>
      </c>
      <c r="C430" s="628">
        <f t="shared" si="32"/>
        <v>45107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ХОЛДИНГ ВАРНА АД</v>
      </c>
      <c r="B431" s="624" t="str">
        <f t="shared" si="31"/>
        <v>103249584</v>
      </c>
      <c r="C431" s="628">
        <f t="shared" si="32"/>
        <v>45107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ХОЛДИНГ ВАРНА АД</v>
      </c>
      <c r="B432" s="624" t="str">
        <f t="shared" si="31"/>
        <v>103249584</v>
      </c>
      <c r="C432" s="628">
        <f t="shared" si="32"/>
        <v>45107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ХОЛДИНГ ВАРНА АД</v>
      </c>
      <c r="B433" s="624" t="str">
        <f t="shared" si="31"/>
        <v>103249584</v>
      </c>
      <c r="C433" s="628">
        <f t="shared" si="32"/>
        <v>45107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ХОЛДИНГ ВАРНА АД</v>
      </c>
      <c r="B434" s="624" t="str">
        <f t="shared" si="31"/>
        <v>103249584</v>
      </c>
      <c r="C434" s="628">
        <f t="shared" si="32"/>
        <v>45107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201438</v>
      </c>
    </row>
    <row r="435" spans="1:8">
      <c r="A435" s="624" t="str">
        <f t="shared" si="30"/>
        <v>ХОЛДИНГ ВАРНА АД</v>
      </c>
      <c r="B435" s="624" t="str">
        <f t="shared" si="31"/>
        <v>103249584</v>
      </c>
      <c r="C435" s="628">
        <f t="shared" si="32"/>
        <v>45107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ХОЛДИНГ ВАРНА АД</v>
      </c>
      <c r="B436" s="624" t="str">
        <f t="shared" si="31"/>
        <v>103249584</v>
      </c>
      <c r="C436" s="628">
        <f t="shared" si="32"/>
        <v>45107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ХОЛДИНГ ВАРНА АД</v>
      </c>
      <c r="B437" s="624" t="str">
        <f t="shared" si="31"/>
        <v>103249584</v>
      </c>
      <c r="C437" s="628">
        <f t="shared" si="32"/>
        <v>45107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201438</v>
      </c>
    </row>
    <row r="438" spans="1:8">
      <c r="A438" s="624" t="str">
        <f t="shared" si="30"/>
        <v>ХОЛДИНГ ВАРНА АД</v>
      </c>
      <c r="B438" s="624" t="str">
        <f t="shared" si="31"/>
        <v>103249584</v>
      </c>
      <c r="C438" s="628">
        <f t="shared" si="32"/>
        <v>45107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ХОЛДИНГ ВАРНА АД</v>
      </c>
      <c r="B439" s="624" t="str">
        <f t="shared" si="31"/>
        <v>103249584</v>
      </c>
      <c r="C439" s="628">
        <f t="shared" si="32"/>
        <v>45107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ХОЛДИНГ ВАРНА АД</v>
      </c>
      <c r="B440" s="624" t="str">
        <f t="shared" si="31"/>
        <v>103249584</v>
      </c>
      <c r="C440" s="628">
        <f t="shared" si="32"/>
        <v>45107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ХОЛДИНГ ВАРНА АД</v>
      </c>
      <c r="B441" s="624" t="str">
        <f t="shared" si="31"/>
        <v>103249584</v>
      </c>
      <c r="C441" s="628">
        <f t="shared" si="32"/>
        <v>45107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ХОЛДИНГ ВАРНА АД</v>
      </c>
      <c r="B442" s="624" t="str">
        <f t="shared" si="31"/>
        <v>103249584</v>
      </c>
      <c r="C442" s="628">
        <f t="shared" si="32"/>
        <v>45107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ХОЛДИНГ ВАРНА АД</v>
      </c>
      <c r="B443" s="624" t="str">
        <f t="shared" si="31"/>
        <v>103249584</v>
      </c>
      <c r="C443" s="628">
        <f t="shared" si="32"/>
        <v>45107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ХОЛДИНГ ВАРНА АД</v>
      </c>
      <c r="B444" s="624" t="str">
        <f t="shared" si="31"/>
        <v>103249584</v>
      </c>
      <c r="C444" s="628">
        <f t="shared" si="32"/>
        <v>45107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ХОЛДИНГ ВАРНА АД</v>
      </c>
      <c r="B445" s="624" t="str">
        <f t="shared" si="31"/>
        <v>103249584</v>
      </c>
      <c r="C445" s="628">
        <f t="shared" si="32"/>
        <v>45107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ХОЛДИНГ ВАРНА АД</v>
      </c>
      <c r="B446" s="624" t="str">
        <f t="shared" si="31"/>
        <v>103249584</v>
      </c>
      <c r="C446" s="628">
        <f t="shared" si="32"/>
        <v>45107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ХОЛДИНГ ВАРНА АД</v>
      </c>
      <c r="B447" s="624" t="str">
        <f t="shared" si="31"/>
        <v>103249584</v>
      </c>
      <c r="C447" s="628">
        <f t="shared" si="32"/>
        <v>45107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ХОЛДИНГ ВАРНА АД</v>
      </c>
      <c r="B448" s="624" t="str">
        <f t="shared" si="31"/>
        <v>103249584</v>
      </c>
      <c r="C448" s="628">
        <f t="shared" si="32"/>
        <v>45107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ХОЛДИНГ ВАРНА АД</v>
      </c>
      <c r="B449" s="624" t="str">
        <f t="shared" si="31"/>
        <v>103249584</v>
      </c>
      <c r="C449" s="628">
        <f t="shared" si="32"/>
        <v>45107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ХОЛДИНГ ВАРНА АД</v>
      </c>
      <c r="B450" s="624" t="str">
        <f t="shared" si="31"/>
        <v>103249584</v>
      </c>
      <c r="C450" s="628">
        <f t="shared" si="32"/>
        <v>45107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ХОЛДИНГ ВАРНА АД</v>
      </c>
      <c r="B451" s="624" t="str">
        <f t="shared" si="31"/>
        <v>103249584</v>
      </c>
      <c r="C451" s="628">
        <f t="shared" si="32"/>
        <v>45107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ХОЛДИНГ ВАРНА АД</v>
      </c>
      <c r="B452" s="624" t="str">
        <f t="shared" si="31"/>
        <v>103249584</v>
      </c>
      <c r="C452" s="628">
        <f t="shared" si="32"/>
        <v>45107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ХОЛДИНГ ВАРНА АД</v>
      </c>
      <c r="B453" s="624" t="str">
        <f t="shared" si="31"/>
        <v>103249584</v>
      </c>
      <c r="C453" s="628">
        <f t="shared" si="32"/>
        <v>45107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ХОЛДИНГ ВАРНА АД</v>
      </c>
      <c r="B454" s="624" t="str">
        <f t="shared" si="31"/>
        <v>103249584</v>
      </c>
      <c r="C454" s="628">
        <f t="shared" si="32"/>
        <v>45107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ХОЛДИНГ ВАРНА АД</v>
      </c>
      <c r="B455" s="624" t="str">
        <f t="shared" si="31"/>
        <v>103249584</v>
      </c>
      <c r="C455" s="628">
        <f t="shared" si="32"/>
        <v>45107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ХОЛДИНГ ВАРНА АД</v>
      </c>
      <c r="B456" s="624" t="str">
        <f t="shared" si="31"/>
        <v>103249584</v>
      </c>
      <c r="C456" s="628">
        <f t="shared" si="32"/>
        <v>45107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ХОЛДИНГ ВАРНА АД</v>
      </c>
      <c r="B457" s="624" t="str">
        <f t="shared" si="31"/>
        <v>103249584</v>
      </c>
      <c r="C457" s="628">
        <f t="shared" si="32"/>
        <v>45107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ХОЛДИНГ ВАРНА АД</v>
      </c>
      <c r="B458" s="624" t="str">
        <f t="shared" si="31"/>
        <v>103249584</v>
      </c>
      <c r="C458" s="628">
        <f t="shared" si="32"/>
        <v>45107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ХОЛДИНГ ВАРНА АД</v>
      </c>
      <c r="B459" s="624" t="str">
        <f t="shared" si="31"/>
        <v>103249584</v>
      </c>
      <c r="C459" s="628">
        <f t="shared" si="32"/>
        <v>45107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36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ХОЛДИНГ ВАРНА АД</v>
      </c>
      <c r="B461" s="624" t="str">
        <f t="shared" ref="B461:B524" si="34">pdeBulstat</f>
        <v>103249584</v>
      </c>
      <c r="C461" s="628">
        <f t="shared" ref="C461:C524" si="35">endDate</f>
        <v>45107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17139</v>
      </c>
    </row>
    <row r="462" spans="1:8">
      <c r="A462" s="624" t="str">
        <f t="shared" si="33"/>
        <v>ХОЛДИНГ ВАРНА АД</v>
      </c>
      <c r="B462" s="624" t="str">
        <f t="shared" si="34"/>
        <v>103249584</v>
      </c>
      <c r="C462" s="628">
        <f t="shared" si="35"/>
        <v>45107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ХОЛДИНГ ВАРНА АД</v>
      </c>
      <c r="B463" s="624" t="str">
        <f t="shared" si="34"/>
        <v>103249584</v>
      </c>
      <c r="C463" s="628">
        <f t="shared" si="35"/>
        <v>45107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ХОЛДИНГ ВАРНА АД</v>
      </c>
      <c r="B464" s="624" t="str">
        <f t="shared" si="34"/>
        <v>103249584</v>
      </c>
      <c r="C464" s="628">
        <f t="shared" si="35"/>
        <v>45107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21637</v>
      </c>
    </row>
    <row r="465" spans="1:8">
      <c r="A465" s="624" t="str">
        <f t="shared" si="33"/>
        <v>ХОЛДИНГ ВАРНА АД</v>
      </c>
      <c r="B465" s="624" t="str">
        <f t="shared" si="34"/>
        <v>103249584</v>
      </c>
      <c r="C465" s="628">
        <f t="shared" si="35"/>
        <v>45107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62</v>
      </c>
    </row>
    <row r="466" spans="1:8">
      <c r="A466" s="624" t="str">
        <f t="shared" si="33"/>
        <v>ХОЛДИНГ ВАРНА АД</v>
      </c>
      <c r="B466" s="624" t="str">
        <f t="shared" si="34"/>
        <v>103249584</v>
      </c>
      <c r="C466" s="628">
        <f t="shared" si="35"/>
        <v>45107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72</v>
      </c>
    </row>
    <row r="467" spans="1:8">
      <c r="A467" s="624" t="str">
        <f t="shared" si="33"/>
        <v>ХОЛДИНГ ВАРНА АД</v>
      </c>
      <c r="B467" s="624" t="str">
        <f t="shared" si="34"/>
        <v>103249584</v>
      </c>
      <c r="C467" s="628">
        <f t="shared" si="35"/>
        <v>45107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7027</v>
      </c>
    </row>
    <row r="468" spans="1:8">
      <c r="A468" s="624" t="str">
        <f t="shared" si="33"/>
        <v>ХОЛДИНГ ВАРНА АД</v>
      </c>
      <c r="B468" s="624" t="str">
        <f t="shared" si="34"/>
        <v>103249584</v>
      </c>
      <c r="C468" s="628">
        <f t="shared" si="35"/>
        <v>45107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58</v>
      </c>
    </row>
    <row r="469" spans="1:8">
      <c r="A469" s="624" t="str">
        <f t="shared" si="33"/>
        <v>ХОЛДИНГ ВАРНА АД</v>
      </c>
      <c r="B469" s="624" t="str">
        <f t="shared" si="34"/>
        <v>103249584</v>
      </c>
      <c r="C469" s="628">
        <f t="shared" si="35"/>
        <v>45107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45995</v>
      </c>
    </row>
    <row r="470" spans="1:8">
      <c r="A470" s="624" t="str">
        <f t="shared" si="33"/>
        <v>ХОЛДИНГ ВАРНА АД</v>
      </c>
      <c r="B470" s="624" t="str">
        <f t="shared" si="34"/>
        <v>103249584</v>
      </c>
      <c r="C470" s="628">
        <f t="shared" si="35"/>
        <v>45107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4137</v>
      </c>
    </row>
    <row r="471" spans="1:8">
      <c r="A471" s="624" t="str">
        <f t="shared" si="33"/>
        <v>ХОЛДИНГ ВАРНА АД</v>
      </c>
      <c r="B471" s="624" t="str">
        <f t="shared" si="34"/>
        <v>103249584</v>
      </c>
      <c r="C471" s="628">
        <f t="shared" si="35"/>
        <v>45107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ХОЛДИНГ ВАРНА АД</v>
      </c>
      <c r="B472" s="624" t="str">
        <f t="shared" si="34"/>
        <v>103249584</v>
      </c>
      <c r="C472" s="628">
        <f t="shared" si="35"/>
        <v>45107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ХОЛДИНГ ВАРНА АД</v>
      </c>
      <c r="B473" s="624" t="str">
        <f t="shared" si="34"/>
        <v>103249584</v>
      </c>
      <c r="C473" s="628">
        <f t="shared" si="35"/>
        <v>45107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20</v>
      </c>
    </row>
    <row r="474" spans="1:8">
      <c r="A474" s="624" t="str">
        <f t="shared" si="33"/>
        <v>ХОЛДИНГ ВАРНА АД</v>
      </c>
      <c r="B474" s="624" t="str">
        <f t="shared" si="34"/>
        <v>103249584</v>
      </c>
      <c r="C474" s="628">
        <f t="shared" si="35"/>
        <v>45107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ХОЛДИНГ ВАРНА АД</v>
      </c>
      <c r="B475" s="624" t="str">
        <f t="shared" si="34"/>
        <v>103249584</v>
      </c>
      <c r="C475" s="628">
        <f t="shared" si="35"/>
        <v>45107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ХОЛДИНГ ВАРНА АД</v>
      </c>
      <c r="B476" s="624" t="str">
        <f t="shared" si="34"/>
        <v>103249584</v>
      </c>
      <c r="C476" s="628">
        <f t="shared" si="35"/>
        <v>45107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20</v>
      </c>
    </row>
    <row r="477" spans="1:8">
      <c r="A477" s="624" t="str">
        <f t="shared" si="33"/>
        <v>ХОЛДИНГ ВАРНА АД</v>
      </c>
      <c r="B477" s="624" t="str">
        <f t="shared" si="34"/>
        <v>103249584</v>
      </c>
      <c r="C477" s="628">
        <f t="shared" si="35"/>
        <v>45107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78805</v>
      </c>
    </row>
    <row r="478" spans="1:8">
      <c r="A478" s="624" t="str">
        <f t="shared" si="33"/>
        <v>ХОЛДИНГ ВАРНА АД</v>
      </c>
      <c r="B478" s="624" t="str">
        <f t="shared" si="34"/>
        <v>103249584</v>
      </c>
      <c r="C478" s="628">
        <f t="shared" si="35"/>
        <v>45107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78805</v>
      </c>
    </row>
    <row r="479" spans="1:8">
      <c r="A479" s="624" t="str">
        <f t="shared" si="33"/>
        <v>ХОЛДИНГ ВАРНА АД</v>
      </c>
      <c r="B479" s="624" t="str">
        <f t="shared" si="34"/>
        <v>103249584</v>
      </c>
      <c r="C479" s="628">
        <f t="shared" si="35"/>
        <v>45107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ХОЛДИНГ ВАРНА АД</v>
      </c>
      <c r="B480" s="624" t="str">
        <f t="shared" si="34"/>
        <v>103249584</v>
      </c>
      <c r="C480" s="628">
        <f t="shared" si="35"/>
        <v>45107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ХОЛДИНГ ВАРНА АД</v>
      </c>
      <c r="B481" s="624" t="str">
        <f t="shared" si="34"/>
        <v>103249584</v>
      </c>
      <c r="C481" s="628">
        <f t="shared" si="35"/>
        <v>45107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ХОЛДИНГ ВАРНА АД</v>
      </c>
      <c r="B482" s="624" t="str">
        <f t="shared" si="34"/>
        <v>103249584</v>
      </c>
      <c r="C482" s="628">
        <f t="shared" si="35"/>
        <v>45107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ХОЛДИНГ ВАРНА АД</v>
      </c>
      <c r="B483" s="624" t="str">
        <f t="shared" si="34"/>
        <v>103249584</v>
      </c>
      <c r="C483" s="628">
        <f t="shared" si="35"/>
        <v>45107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ХОЛДИНГ ВАРНА АД</v>
      </c>
      <c r="B484" s="624" t="str">
        <f t="shared" si="34"/>
        <v>103249584</v>
      </c>
      <c r="C484" s="628">
        <f t="shared" si="35"/>
        <v>45107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ХОЛДИНГ ВАРНА АД</v>
      </c>
      <c r="B485" s="624" t="str">
        <f t="shared" si="34"/>
        <v>103249584</v>
      </c>
      <c r="C485" s="628">
        <f t="shared" si="35"/>
        <v>45107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ХОЛДИНГ ВАРНА АД</v>
      </c>
      <c r="B486" s="624" t="str">
        <f t="shared" si="34"/>
        <v>103249584</v>
      </c>
      <c r="C486" s="628">
        <f t="shared" si="35"/>
        <v>45107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ХОЛДИНГ ВАРНА АД</v>
      </c>
      <c r="B487" s="624" t="str">
        <f t="shared" si="34"/>
        <v>103249584</v>
      </c>
      <c r="C487" s="628">
        <f t="shared" si="35"/>
        <v>45107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ХОЛДИНГ ВАРНА АД</v>
      </c>
      <c r="B488" s="624" t="str">
        <f t="shared" si="34"/>
        <v>103249584</v>
      </c>
      <c r="C488" s="628">
        <f t="shared" si="35"/>
        <v>45107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78805</v>
      </c>
    </row>
    <row r="489" spans="1:8">
      <c r="A489" s="624" t="str">
        <f t="shared" si="33"/>
        <v>ХОЛДИНГ ВАРНА АД</v>
      </c>
      <c r="B489" s="624" t="str">
        <f t="shared" si="34"/>
        <v>103249584</v>
      </c>
      <c r="C489" s="628">
        <f t="shared" si="35"/>
        <v>45107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ХОЛДИНГ ВАРНА АД</v>
      </c>
      <c r="B490" s="624" t="str">
        <f t="shared" si="34"/>
        <v>103249584</v>
      </c>
      <c r="C490" s="628">
        <f t="shared" si="35"/>
        <v>45107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128957</v>
      </c>
    </row>
    <row r="491" spans="1:8">
      <c r="A491" s="624" t="str">
        <f t="shared" si="33"/>
        <v>ХОЛДИНГ ВАРНА АД</v>
      </c>
      <c r="B491" s="624" t="str">
        <f t="shared" si="34"/>
        <v>103249584</v>
      </c>
      <c r="C491" s="628">
        <f t="shared" si="35"/>
        <v>45107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ХОЛДИНГ ВАРНА АД</v>
      </c>
      <c r="B492" s="624" t="str">
        <f t="shared" si="34"/>
        <v>103249584</v>
      </c>
      <c r="C492" s="628">
        <f t="shared" si="35"/>
        <v>45107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ХОЛДИНГ ВАРНА АД</v>
      </c>
      <c r="B493" s="624" t="str">
        <f t="shared" si="34"/>
        <v>103249584</v>
      </c>
      <c r="C493" s="628">
        <f t="shared" si="35"/>
        <v>45107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ХОЛДИНГ ВАРНА АД</v>
      </c>
      <c r="B494" s="624" t="str">
        <f t="shared" si="34"/>
        <v>103249584</v>
      </c>
      <c r="C494" s="628">
        <f t="shared" si="35"/>
        <v>45107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ХОЛДИНГ ВАРНА АД</v>
      </c>
      <c r="B495" s="624" t="str">
        <f t="shared" si="34"/>
        <v>103249584</v>
      </c>
      <c r="C495" s="628">
        <f t="shared" si="35"/>
        <v>45107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ХОЛДИНГ ВАРНА АД</v>
      </c>
      <c r="B496" s="624" t="str">
        <f t="shared" si="34"/>
        <v>103249584</v>
      </c>
      <c r="C496" s="628">
        <f t="shared" si="35"/>
        <v>45107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2</v>
      </c>
    </row>
    <row r="497" spans="1:8">
      <c r="A497" s="624" t="str">
        <f t="shared" si="33"/>
        <v>ХОЛДИНГ ВАРНА АД</v>
      </c>
      <c r="B497" s="624" t="str">
        <f t="shared" si="34"/>
        <v>103249584</v>
      </c>
      <c r="C497" s="628">
        <f t="shared" si="35"/>
        <v>45107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3</v>
      </c>
    </row>
    <row r="498" spans="1:8">
      <c r="A498" s="624" t="str">
        <f t="shared" si="33"/>
        <v>ХОЛДИНГ ВАРНА АД</v>
      </c>
      <c r="B498" s="624" t="str">
        <f t="shared" si="34"/>
        <v>103249584</v>
      </c>
      <c r="C498" s="628">
        <f t="shared" si="35"/>
        <v>45107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ХОЛДИНГ ВАРНА АД</v>
      </c>
      <c r="B499" s="624" t="str">
        <f t="shared" si="34"/>
        <v>103249584</v>
      </c>
      <c r="C499" s="628">
        <f t="shared" si="35"/>
        <v>45107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5</v>
      </c>
    </row>
    <row r="500" spans="1:8">
      <c r="A500" s="624" t="str">
        <f t="shared" si="33"/>
        <v>ХОЛДИНГ ВАРНА АД</v>
      </c>
      <c r="B500" s="624" t="str">
        <f t="shared" si="34"/>
        <v>103249584</v>
      </c>
      <c r="C500" s="628">
        <f t="shared" si="35"/>
        <v>45107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ХОЛДИНГ ВАРНА АД</v>
      </c>
      <c r="B501" s="624" t="str">
        <f t="shared" si="34"/>
        <v>103249584</v>
      </c>
      <c r="C501" s="628">
        <f t="shared" si="35"/>
        <v>45107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ХОЛДИНГ ВАРНА АД</v>
      </c>
      <c r="B502" s="624" t="str">
        <f t="shared" si="34"/>
        <v>103249584</v>
      </c>
      <c r="C502" s="628">
        <f t="shared" si="35"/>
        <v>45107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ХОЛДИНГ ВАРНА АД</v>
      </c>
      <c r="B503" s="624" t="str">
        <f t="shared" si="34"/>
        <v>103249584</v>
      </c>
      <c r="C503" s="628">
        <f t="shared" si="35"/>
        <v>45107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ХОЛДИНГ ВАРНА АД</v>
      </c>
      <c r="B504" s="624" t="str">
        <f t="shared" si="34"/>
        <v>103249584</v>
      </c>
      <c r="C504" s="628">
        <f t="shared" si="35"/>
        <v>45107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ХОЛДИНГ ВАРНА АД</v>
      </c>
      <c r="B505" s="624" t="str">
        <f t="shared" si="34"/>
        <v>103249584</v>
      </c>
      <c r="C505" s="628">
        <f t="shared" si="35"/>
        <v>45107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ХОЛДИНГ ВАРНА АД</v>
      </c>
      <c r="B506" s="624" t="str">
        <f t="shared" si="34"/>
        <v>103249584</v>
      </c>
      <c r="C506" s="628">
        <f t="shared" si="35"/>
        <v>45107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ХОЛДИНГ ВАРНА АД</v>
      </c>
      <c r="B507" s="624" t="str">
        <f t="shared" si="34"/>
        <v>103249584</v>
      </c>
      <c r="C507" s="628">
        <f t="shared" si="35"/>
        <v>45107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ХОЛДИНГ ВАРНА АД</v>
      </c>
      <c r="B508" s="624" t="str">
        <f t="shared" si="34"/>
        <v>103249584</v>
      </c>
      <c r="C508" s="628">
        <f t="shared" si="35"/>
        <v>45107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ХОЛДИНГ ВАРНА АД</v>
      </c>
      <c r="B509" s="624" t="str">
        <f t="shared" si="34"/>
        <v>103249584</v>
      </c>
      <c r="C509" s="628">
        <f t="shared" si="35"/>
        <v>45107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ХОЛДИНГ ВАРНА АД</v>
      </c>
      <c r="B510" s="624" t="str">
        <f t="shared" si="34"/>
        <v>103249584</v>
      </c>
      <c r="C510" s="628">
        <f t="shared" si="35"/>
        <v>45107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ХОЛДИНГ ВАРНА АД</v>
      </c>
      <c r="B511" s="624" t="str">
        <f t="shared" si="34"/>
        <v>103249584</v>
      </c>
      <c r="C511" s="628">
        <f t="shared" si="35"/>
        <v>45107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ХОЛДИНГ ВАРНА АД</v>
      </c>
      <c r="B512" s="624" t="str">
        <f t="shared" si="34"/>
        <v>103249584</v>
      </c>
      <c r="C512" s="628">
        <f t="shared" si="35"/>
        <v>45107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ХОЛДИНГ ВАРНА АД</v>
      </c>
      <c r="B513" s="624" t="str">
        <f t="shared" si="34"/>
        <v>103249584</v>
      </c>
      <c r="C513" s="628">
        <f t="shared" si="35"/>
        <v>45107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ХОЛДИНГ ВАРНА АД</v>
      </c>
      <c r="B514" s="624" t="str">
        <f t="shared" si="34"/>
        <v>103249584</v>
      </c>
      <c r="C514" s="628">
        <f t="shared" si="35"/>
        <v>45107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ХОЛДИНГ ВАРНА АД</v>
      </c>
      <c r="B515" s="624" t="str">
        <f t="shared" si="34"/>
        <v>103249584</v>
      </c>
      <c r="C515" s="628">
        <f t="shared" si="35"/>
        <v>45107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ХОЛДИНГ ВАРНА АД</v>
      </c>
      <c r="B516" s="624" t="str">
        <f t="shared" si="34"/>
        <v>103249584</v>
      </c>
      <c r="C516" s="628">
        <f t="shared" si="35"/>
        <v>45107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ХОЛДИНГ ВАРНА АД</v>
      </c>
      <c r="B517" s="624" t="str">
        <f t="shared" si="34"/>
        <v>103249584</v>
      </c>
      <c r="C517" s="628">
        <f t="shared" si="35"/>
        <v>45107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ХОЛДИНГ ВАРНА АД</v>
      </c>
      <c r="B518" s="624" t="str">
        <f t="shared" si="34"/>
        <v>103249584</v>
      </c>
      <c r="C518" s="628">
        <f t="shared" si="35"/>
        <v>45107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ХОЛДИНГ ВАРНА АД</v>
      </c>
      <c r="B519" s="624" t="str">
        <f t="shared" si="34"/>
        <v>103249584</v>
      </c>
      <c r="C519" s="628">
        <f t="shared" si="35"/>
        <v>45107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ХОЛДИНГ ВАРНА АД</v>
      </c>
      <c r="B520" s="624" t="str">
        <f t="shared" si="34"/>
        <v>103249584</v>
      </c>
      <c r="C520" s="628">
        <f t="shared" si="35"/>
        <v>45107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5</v>
      </c>
    </row>
    <row r="521" spans="1:8">
      <c r="A521" s="624" t="str">
        <f t="shared" si="33"/>
        <v>ХОЛДИНГ ВАРНА АД</v>
      </c>
      <c r="B521" s="624" t="str">
        <f t="shared" si="34"/>
        <v>103249584</v>
      </c>
      <c r="C521" s="628">
        <f t="shared" si="35"/>
        <v>45107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ХОЛДИНГ ВАРНА АД</v>
      </c>
      <c r="B522" s="624" t="str">
        <f t="shared" si="34"/>
        <v>103249584</v>
      </c>
      <c r="C522" s="628">
        <f t="shared" si="35"/>
        <v>45107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ХОЛДИНГ ВАРНА АД</v>
      </c>
      <c r="B523" s="624" t="str">
        <f t="shared" si="34"/>
        <v>103249584</v>
      </c>
      <c r="C523" s="628">
        <f t="shared" si="35"/>
        <v>45107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ХОЛДИНГ ВАРНА АД</v>
      </c>
      <c r="B524" s="624" t="str">
        <f t="shared" si="34"/>
        <v>103249584</v>
      </c>
      <c r="C524" s="628">
        <f t="shared" si="35"/>
        <v>45107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ХОЛДИНГ ВАРНА АД</v>
      </c>
      <c r="B525" s="624" t="str">
        <f t="shared" ref="B525:B588" si="37">pdeBulstat</f>
        <v>103249584</v>
      </c>
      <c r="C525" s="628">
        <f t="shared" ref="C525:C588" si="38">endDate</f>
        <v>45107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ХОЛДИНГ ВАРНА АД</v>
      </c>
      <c r="B526" s="624" t="str">
        <f t="shared" si="37"/>
        <v>103249584</v>
      </c>
      <c r="C526" s="628">
        <f t="shared" si="38"/>
        <v>45107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ХОЛДИНГ ВАРНА АД</v>
      </c>
      <c r="B527" s="624" t="str">
        <f t="shared" si="37"/>
        <v>103249584</v>
      </c>
      <c r="C527" s="628">
        <f t="shared" si="38"/>
        <v>45107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ХОЛДИНГ ВАРНА АД</v>
      </c>
      <c r="B528" s="624" t="str">
        <f t="shared" si="37"/>
        <v>103249584</v>
      </c>
      <c r="C528" s="628">
        <f t="shared" si="38"/>
        <v>45107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ХОЛДИНГ ВАРНА АД</v>
      </c>
      <c r="B529" s="624" t="str">
        <f t="shared" si="37"/>
        <v>103249584</v>
      </c>
      <c r="C529" s="628">
        <f t="shared" si="38"/>
        <v>45107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ХОЛДИНГ ВАРНА АД</v>
      </c>
      <c r="B530" s="624" t="str">
        <f t="shared" si="37"/>
        <v>103249584</v>
      </c>
      <c r="C530" s="628">
        <f t="shared" si="38"/>
        <v>45107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ХОЛДИНГ ВАРНА АД</v>
      </c>
      <c r="B531" s="624" t="str">
        <f t="shared" si="37"/>
        <v>103249584</v>
      </c>
      <c r="C531" s="628">
        <f t="shared" si="38"/>
        <v>45107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ХОЛДИНГ ВАРНА АД</v>
      </c>
      <c r="B532" s="624" t="str">
        <f t="shared" si="37"/>
        <v>103249584</v>
      </c>
      <c r="C532" s="628">
        <f t="shared" si="38"/>
        <v>45107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ХОЛДИНГ ВАРНА АД</v>
      </c>
      <c r="B533" s="624" t="str">
        <f t="shared" si="37"/>
        <v>103249584</v>
      </c>
      <c r="C533" s="628">
        <f t="shared" si="38"/>
        <v>45107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ХОЛДИНГ ВАРНА АД</v>
      </c>
      <c r="B534" s="624" t="str">
        <f t="shared" si="37"/>
        <v>103249584</v>
      </c>
      <c r="C534" s="628">
        <f t="shared" si="38"/>
        <v>45107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ХОЛДИНГ ВАРНА АД</v>
      </c>
      <c r="B535" s="624" t="str">
        <f t="shared" si="37"/>
        <v>103249584</v>
      </c>
      <c r="C535" s="628">
        <f t="shared" si="38"/>
        <v>45107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ХОЛДИНГ ВАРНА АД</v>
      </c>
      <c r="B536" s="624" t="str">
        <f t="shared" si="37"/>
        <v>103249584</v>
      </c>
      <c r="C536" s="628">
        <f t="shared" si="38"/>
        <v>45107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ХОЛДИНГ ВАРНА АД</v>
      </c>
      <c r="B537" s="624" t="str">
        <f t="shared" si="37"/>
        <v>103249584</v>
      </c>
      <c r="C537" s="628">
        <f t="shared" si="38"/>
        <v>45107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ХОЛДИНГ ВАРНА АД</v>
      </c>
      <c r="B538" s="624" t="str">
        <f t="shared" si="37"/>
        <v>103249584</v>
      </c>
      <c r="C538" s="628">
        <f t="shared" si="38"/>
        <v>45107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ХОЛДИНГ ВАРНА АД</v>
      </c>
      <c r="B539" s="624" t="str">
        <f t="shared" si="37"/>
        <v>103249584</v>
      </c>
      <c r="C539" s="628">
        <f t="shared" si="38"/>
        <v>45107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ХОЛДИНГ ВАРНА АД</v>
      </c>
      <c r="B540" s="624" t="str">
        <f t="shared" si="37"/>
        <v>103249584</v>
      </c>
      <c r="C540" s="628">
        <f t="shared" si="38"/>
        <v>45107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ХОЛДИНГ ВАРНА АД</v>
      </c>
      <c r="B541" s="624" t="str">
        <f t="shared" si="37"/>
        <v>103249584</v>
      </c>
      <c r="C541" s="628">
        <f t="shared" si="38"/>
        <v>45107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ХОЛДИНГ ВАРНА АД</v>
      </c>
      <c r="B542" s="624" t="str">
        <f t="shared" si="37"/>
        <v>103249584</v>
      </c>
      <c r="C542" s="628">
        <f t="shared" si="38"/>
        <v>45107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ХОЛДИНГ ВАРНА АД</v>
      </c>
      <c r="B543" s="624" t="str">
        <f t="shared" si="37"/>
        <v>103249584</v>
      </c>
      <c r="C543" s="628">
        <f t="shared" si="38"/>
        <v>45107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ХОЛДИНГ ВАРНА АД</v>
      </c>
      <c r="B544" s="624" t="str">
        <f t="shared" si="37"/>
        <v>103249584</v>
      </c>
      <c r="C544" s="628">
        <f t="shared" si="38"/>
        <v>45107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ХОЛДИНГ ВАРНА АД</v>
      </c>
      <c r="B545" s="624" t="str">
        <f t="shared" si="37"/>
        <v>103249584</v>
      </c>
      <c r="C545" s="628">
        <f t="shared" si="38"/>
        <v>45107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ХОЛДИНГ ВАРНА АД</v>
      </c>
      <c r="B546" s="624" t="str">
        <f t="shared" si="37"/>
        <v>103249584</v>
      </c>
      <c r="C546" s="628">
        <f t="shared" si="38"/>
        <v>45107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ХОЛДИНГ ВАРНА АД</v>
      </c>
      <c r="B547" s="624" t="str">
        <f t="shared" si="37"/>
        <v>103249584</v>
      </c>
      <c r="C547" s="628">
        <f t="shared" si="38"/>
        <v>45107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ХОЛДИНГ ВАРНА АД</v>
      </c>
      <c r="B548" s="624" t="str">
        <f t="shared" si="37"/>
        <v>103249584</v>
      </c>
      <c r="C548" s="628">
        <f t="shared" si="38"/>
        <v>45107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ХОЛДИНГ ВАРНА АД</v>
      </c>
      <c r="B549" s="624" t="str">
        <f t="shared" si="37"/>
        <v>103249584</v>
      </c>
      <c r="C549" s="628">
        <f t="shared" si="38"/>
        <v>45107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ХОЛДИНГ ВАРНА АД</v>
      </c>
      <c r="B550" s="624" t="str">
        <f t="shared" si="37"/>
        <v>103249584</v>
      </c>
      <c r="C550" s="628">
        <f t="shared" si="38"/>
        <v>45107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ХОЛДИНГ ВАРНА АД</v>
      </c>
      <c r="B551" s="624" t="str">
        <f t="shared" si="37"/>
        <v>103249584</v>
      </c>
      <c r="C551" s="628">
        <f t="shared" si="38"/>
        <v>45107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17139</v>
      </c>
    </row>
    <row r="552" spans="1:8">
      <c r="A552" s="624" t="str">
        <f t="shared" si="36"/>
        <v>ХОЛДИНГ ВАРНА АД</v>
      </c>
      <c r="B552" s="624" t="str">
        <f t="shared" si="37"/>
        <v>103249584</v>
      </c>
      <c r="C552" s="628">
        <f t="shared" si="38"/>
        <v>45107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ХОЛДИНГ ВАРНА АД</v>
      </c>
      <c r="B553" s="624" t="str">
        <f t="shared" si="37"/>
        <v>103249584</v>
      </c>
      <c r="C553" s="628">
        <f t="shared" si="38"/>
        <v>45107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ХОЛДИНГ ВАРНА АД</v>
      </c>
      <c r="B554" s="624" t="str">
        <f t="shared" si="37"/>
        <v>103249584</v>
      </c>
      <c r="C554" s="628">
        <f t="shared" si="38"/>
        <v>45107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21637</v>
      </c>
    </row>
    <row r="555" spans="1:8">
      <c r="A555" s="624" t="str">
        <f t="shared" si="36"/>
        <v>ХОЛДИНГ ВАРНА АД</v>
      </c>
      <c r="B555" s="624" t="str">
        <f t="shared" si="37"/>
        <v>103249584</v>
      </c>
      <c r="C555" s="628">
        <f t="shared" si="38"/>
        <v>45107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62</v>
      </c>
    </row>
    <row r="556" spans="1:8">
      <c r="A556" s="624" t="str">
        <f t="shared" si="36"/>
        <v>ХОЛДИНГ ВАРНА АД</v>
      </c>
      <c r="B556" s="624" t="str">
        <f t="shared" si="37"/>
        <v>103249584</v>
      </c>
      <c r="C556" s="628">
        <f t="shared" si="38"/>
        <v>45107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74</v>
      </c>
    </row>
    <row r="557" spans="1:8">
      <c r="A557" s="624" t="str">
        <f t="shared" si="36"/>
        <v>ХОЛДИНГ ВАРНА АД</v>
      </c>
      <c r="B557" s="624" t="str">
        <f t="shared" si="37"/>
        <v>103249584</v>
      </c>
      <c r="C557" s="628">
        <f t="shared" si="38"/>
        <v>45107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7030</v>
      </c>
    </row>
    <row r="558" spans="1:8">
      <c r="A558" s="624" t="str">
        <f t="shared" si="36"/>
        <v>ХОЛДИНГ ВАРНА АД</v>
      </c>
      <c r="B558" s="624" t="str">
        <f t="shared" si="37"/>
        <v>103249584</v>
      </c>
      <c r="C558" s="628">
        <f t="shared" si="38"/>
        <v>45107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58</v>
      </c>
    </row>
    <row r="559" spans="1:8">
      <c r="A559" s="624" t="str">
        <f t="shared" si="36"/>
        <v>ХОЛДИНГ ВАРНА АД</v>
      </c>
      <c r="B559" s="624" t="str">
        <f t="shared" si="37"/>
        <v>103249584</v>
      </c>
      <c r="C559" s="628">
        <f t="shared" si="38"/>
        <v>45107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46000</v>
      </c>
    </row>
    <row r="560" spans="1:8">
      <c r="A560" s="624" t="str">
        <f t="shared" si="36"/>
        <v>ХОЛДИНГ ВАРНА АД</v>
      </c>
      <c r="B560" s="624" t="str">
        <f t="shared" si="37"/>
        <v>103249584</v>
      </c>
      <c r="C560" s="628">
        <f t="shared" si="38"/>
        <v>45107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4137</v>
      </c>
    </row>
    <row r="561" spans="1:8">
      <c r="A561" s="624" t="str">
        <f t="shared" si="36"/>
        <v>ХОЛДИНГ ВАРНА АД</v>
      </c>
      <c r="B561" s="624" t="str">
        <f t="shared" si="37"/>
        <v>103249584</v>
      </c>
      <c r="C561" s="628">
        <f t="shared" si="38"/>
        <v>45107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ХОЛДИНГ ВАРНА АД</v>
      </c>
      <c r="B562" s="624" t="str">
        <f t="shared" si="37"/>
        <v>103249584</v>
      </c>
      <c r="C562" s="628">
        <f t="shared" si="38"/>
        <v>45107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ХОЛДИНГ ВАРНА АД</v>
      </c>
      <c r="B563" s="624" t="str">
        <f t="shared" si="37"/>
        <v>103249584</v>
      </c>
      <c r="C563" s="628">
        <f t="shared" si="38"/>
        <v>45107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20</v>
      </c>
    </row>
    <row r="564" spans="1:8">
      <c r="A564" s="624" t="str">
        <f t="shared" si="36"/>
        <v>ХОЛДИНГ ВАРНА АД</v>
      </c>
      <c r="B564" s="624" t="str">
        <f t="shared" si="37"/>
        <v>103249584</v>
      </c>
      <c r="C564" s="628">
        <f t="shared" si="38"/>
        <v>45107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ХОЛДИНГ ВАРНА АД</v>
      </c>
      <c r="B565" s="624" t="str">
        <f t="shared" si="37"/>
        <v>103249584</v>
      </c>
      <c r="C565" s="628">
        <f t="shared" si="38"/>
        <v>45107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ХОЛДИНГ ВАРНА АД</v>
      </c>
      <c r="B566" s="624" t="str">
        <f t="shared" si="37"/>
        <v>103249584</v>
      </c>
      <c r="C566" s="628">
        <f t="shared" si="38"/>
        <v>45107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20</v>
      </c>
    </row>
    <row r="567" spans="1:8">
      <c r="A567" s="624" t="str">
        <f t="shared" si="36"/>
        <v>ХОЛДИНГ ВАРНА АД</v>
      </c>
      <c r="B567" s="624" t="str">
        <f t="shared" si="37"/>
        <v>103249584</v>
      </c>
      <c r="C567" s="628">
        <f t="shared" si="38"/>
        <v>45107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78805</v>
      </c>
    </row>
    <row r="568" spans="1:8">
      <c r="A568" s="624" t="str">
        <f t="shared" si="36"/>
        <v>ХОЛДИНГ ВАРНА АД</v>
      </c>
      <c r="B568" s="624" t="str">
        <f t="shared" si="37"/>
        <v>103249584</v>
      </c>
      <c r="C568" s="628">
        <f t="shared" si="38"/>
        <v>45107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78805</v>
      </c>
    </row>
    <row r="569" spans="1:8">
      <c r="A569" s="624" t="str">
        <f t="shared" si="36"/>
        <v>ХОЛДИНГ ВАРНА АД</v>
      </c>
      <c r="B569" s="624" t="str">
        <f t="shared" si="37"/>
        <v>103249584</v>
      </c>
      <c r="C569" s="628">
        <f t="shared" si="38"/>
        <v>45107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ХОЛДИНГ ВАРНА АД</v>
      </c>
      <c r="B570" s="624" t="str">
        <f t="shared" si="37"/>
        <v>103249584</v>
      </c>
      <c r="C570" s="628">
        <f t="shared" si="38"/>
        <v>45107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ХОЛДИНГ ВАРНА АД</v>
      </c>
      <c r="B571" s="624" t="str">
        <f t="shared" si="37"/>
        <v>103249584</v>
      </c>
      <c r="C571" s="628">
        <f t="shared" si="38"/>
        <v>45107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ХОЛДИНГ ВАРНА АД</v>
      </c>
      <c r="B572" s="624" t="str">
        <f t="shared" si="37"/>
        <v>103249584</v>
      </c>
      <c r="C572" s="628">
        <f t="shared" si="38"/>
        <v>45107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ХОЛДИНГ ВАРНА АД</v>
      </c>
      <c r="B573" s="624" t="str">
        <f t="shared" si="37"/>
        <v>103249584</v>
      </c>
      <c r="C573" s="628">
        <f t="shared" si="38"/>
        <v>45107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ХОЛДИНГ ВАРНА АД</v>
      </c>
      <c r="B574" s="624" t="str">
        <f t="shared" si="37"/>
        <v>103249584</v>
      </c>
      <c r="C574" s="628">
        <f t="shared" si="38"/>
        <v>45107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ХОЛДИНГ ВАРНА АД</v>
      </c>
      <c r="B575" s="624" t="str">
        <f t="shared" si="37"/>
        <v>103249584</v>
      </c>
      <c r="C575" s="628">
        <f t="shared" si="38"/>
        <v>45107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ХОЛДИНГ ВАРНА АД</v>
      </c>
      <c r="B576" s="624" t="str">
        <f t="shared" si="37"/>
        <v>103249584</v>
      </c>
      <c r="C576" s="628">
        <f t="shared" si="38"/>
        <v>45107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ХОЛДИНГ ВАРНА АД</v>
      </c>
      <c r="B577" s="624" t="str">
        <f t="shared" si="37"/>
        <v>103249584</v>
      </c>
      <c r="C577" s="628">
        <f t="shared" si="38"/>
        <v>45107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ХОЛДИНГ ВАРНА АД</v>
      </c>
      <c r="B578" s="624" t="str">
        <f t="shared" si="37"/>
        <v>103249584</v>
      </c>
      <c r="C578" s="628">
        <f t="shared" si="38"/>
        <v>45107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78805</v>
      </c>
    </row>
    <row r="579" spans="1:8">
      <c r="A579" s="624" t="str">
        <f t="shared" si="36"/>
        <v>ХОЛДИНГ ВАРНА АД</v>
      </c>
      <c r="B579" s="624" t="str">
        <f t="shared" si="37"/>
        <v>103249584</v>
      </c>
      <c r="C579" s="628">
        <f t="shared" si="38"/>
        <v>45107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ХОЛДИНГ ВАРНА АД</v>
      </c>
      <c r="B580" s="624" t="str">
        <f t="shared" si="37"/>
        <v>103249584</v>
      </c>
      <c r="C580" s="628">
        <f t="shared" si="38"/>
        <v>45107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128962</v>
      </c>
    </row>
    <row r="581" spans="1:8">
      <c r="A581" s="624" t="str">
        <f t="shared" si="36"/>
        <v>ХОЛДИНГ ВАРНА АД</v>
      </c>
      <c r="B581" s="624" t="str">
        <f t="shared" si="37"/>
        <v>103249584</v>
      </c>
      <c r="C581" s="628">
        <f t="shared" si="38"/>
        <v>45107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ХОЛДИНГ ВАРНА АД</v>
      </c>
      <c r="B582" s="624" t="str">
        <f t="shared" si="37"/>
        <v>103249584</v>
      </c>
      <c r="C582" s="628">
        <f t="shared" si="38"/>
        <v>45107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ХОЛДИНГ ВАРНА АД</v>
      </c>
      <c r="B583" s="624" t="str">
        <f t="shared" si="37"/>
        <v>103249584</v>
      </c>
      <c r="C583" s="628">
        <f t="shared" si="38"/>
        <v>45107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ХОЛДИНГ ВАРНА АД</v>
      </c>
      <c r="B584" s="624" t="str">
        <f t="shared" si="37"/>
        <v>103249584</v>
      </c>
      <c r="C584" s="628">
        <f t="shared" si="38"/>
        <v>45107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ХОЛДИНГ ВАРНА АД</v>
      </c>
      <c r="B585" s="624" t="str">
        <f t="shared" si="37"/>
        <v>103249584</v>
      </c>
      <c r="C585" s="628">
        <f t="shared" si="38"/>
        <v>45107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ХОЛДИНГ ВАРНА АД</v>
      </c>
      <c r="B586" s="624" t="str">
        <f t="shared" si="37"/>
        <v>103249584</v>
      </c>
      <c r="C586" s="628">
        <f t="shared" si="38"/>
        <v>45107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ХОЛДИНГ ВАРНА АД</v>
      </c>
      <c r="B587" s="624" t="str">
        <f t="shared" si="37"/>
        <v>103249584</v>
      </c>
      <c r="C587" s="628">
        <f t="shared" si="38"/>
        <v>45107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ХОЛДИНГ ВАРНА АД</v>
      </c>
      <c r="B588" s="624" t="str">
        <f t="shared" si="37"/>
        <v>103249584</v>
      </c>
      <c r="C588" s="628">
        <f t="shared" si="38"/>
        <v>45107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ХОЛДИНГ ВАРНА АД</v>
      </c>
      <c r="B589" s="624" t="str">
        <f t="shared" ref="B589:B652" si="40">pdeBulstat</f>
        <v>103249584</v>
      </c>
      <c r="C589" s="628">
        <f t="shared" ref="C589:C652" si="41">endDate</f>
        <v>45107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ХОЛДИНГ ВАРНА АД</v>
      </c>
      <c r="B590" s="624" t="str">
        <f t="shared" si="40"/>
        <v>103249584</v>
      </c>
      <c r="C590" s="628">
        <f t="shared" si="41"/>
        <v>45107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ХОЛДИНГ ВАРНА АД</v>
      </c>
      <c r="B591" s="624" t="str">
        <f t="shared" si="40"/>
        <v>103249584</v>
      </c>
      <c r="C591" s="628">
        <f t="shared" si="41"/>
        <v>45107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ХОЛДИНГ ВАРНА АД</v>
      </c>
      <c r="B592" s="624" t="str">
        <f t="shared" si="40"/>
        <v>103249584</v>
      </c>
      <c r="C592" s="628">
        <f t="shared" si="41"/>
        <v>45107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ХОЛДИНГ ВАРНА АД</v>
      </c>
      <c r="B593" s="624" t="str">
        <f t="shared" si="40"/>
        <v>103249584</v>
      </c>
      <c r="C593" s="628">
        <f t="shared" si="41"/>
        <v>45107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ХОЛДИНГ ВАРНА АД</v>
      </c>
      <c r="B594" s="624" t="str">
        <f t="shared" si="40"/>
        <v>103249584</v>
      </c>
      <c r="C594" s="628">
        <f t="shared" si="41"/>
        <v>45107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ХОЛДИНГ ВАРНА АД</v>
      </c>
      <c r="B595" s="624" t="str">
        <f t="shared" si="40"/>
        <v>103249584</v>
      </c>
      <c r="C595" s="628">
        <f t="shared" si="41"/>
        <v>45107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ХОЛДИНГ ВАРНА АД</v>
      </c>
      <c r="B596" s="624" t="str">
        <f t="shared" si="40"/>
        <v>103249584</v>
      </c>
      <c r="C596" s="628">
        <f t="shared" si="41"/>
        <v>45107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ХОЛДИНГ ВАРНА АД</v>
      </c>
      <c r="B597" s="624" t="str">
        <f t="shared" si="40"/>
        <v>103249584</v>
      </c>
      <c r="C597" s="628">
        <f t="shared" si="41"/>
        <v>45107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ХОЛДИНГ ВАРНА АД</v>
      </c>
      <c r="B598" s="624" t="str">
        <f t="shared" si="40"/>
        <v>103249584</v>
      </c>
      <c r="C598" s="628">
        <f t="shared" si="41"/>
        <v>45107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ХОЛДИНГ ВАРНА АД</v>
      </c>
      <c r="B599" s="624" t="str">
        <f t="shared" si="40"/>
        <v>103249584</v>
      </c>
      <c r="C599" s="628">
        <f t="shared" si="41"/>
        <v>45107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ХОЛДИНГ ВАРНА АД</v>
      </c>
      <c r="B600" s="624" t="str">
        <f t="shared" si="40"/>
        <v>103249584</v>
      </c>
      <c r="C600" s="628">
        <f t="shared" si="41"/>
        <v>45107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ХОЛДИНГ ВАРНА АД</v>
      </c>
      <c r="B601" s="624" t="str">
        <f t="shared" si="40"/>
        <v>103249584</v>
      </c>
      <c r="C601" s="628">
        <f t="shared" si="41"/>
        <v>45107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ХОЛДИНГ ВАРНА АД</v>
      </c>
      <c r="B602" s="624" t="str">
        <f t="shared" si="40"/>
        <v>103249584</v>
      </c>
      <c r="C602" s="628">
        <f t="shared" si="41"/>
        <v>45107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ХОЛДИНГ ВАРНА АД</v>
      </c>
      <c r="B603" s="624" t="str">
        <f t="shared" si="40"/>
        <v>103249584</v>
      </c>
      <c r="C603" s="628">
        <f t="shared" si="41"/>
        <v>45107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ХОЛДИНГ ВАРНА АД</v>
      </c>
      <c r="B604" s="624" t="str">
        <f t="shared" si="40"/>
        <v>103249584</v>
      </c>
      <c r="C604" s="628">
        <f t="shared" si="41"/>
        <v>45107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ХОЛДИНГ ВАРНА АД</v>
      </c>
      <c r="B605" s="624" t="str">
        <f t="shared" si="40"/>
        <v>103249584</v>
      </c>
      <c r="C605" s="628">
        <f t="shared" si="41"/>
        <v>45107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ХОЛДИНГ ВАРНА АД</v>
      </c>
      <c r="B606" s="624" t="str">
        <f t="shared" si="40"/>
        <v>103249584</v>
      </c>
      <c r="C606" s="628">
        <f t="shared" si="41"/>
        <v>45107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ХОЛДИНГ ВАРНА АД</v>
      </c>
      <c r="B607" s="624" t="str">
        <f t="shared" si="40"/>
        <v>103249584</v>
      </c>
      <c r="C607" s="628">
        <f t="shared" si="41"/>
        <v>45107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ХОЛДИНГ ВАРНА АД</v>
      </c>
      <c r="B608" s="624" t="str">
        <f t="shared" si="40"/>
        <v>103249584</v>
      </c>
      <c r="C608" s="628">
        <f t="shared" si="41"/>
        <v>45107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ХОЛДИНГ ВАРНА АД</v>
      </c>
      <c r="B609" s="624" t="str">
        <f t="shared" si="40"/>
        <v>103249584</v>
      </c>
      <c r="C609" s="628">
        <f t="shared" si="41"/>
        <v>45107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ХОЛДИНГ ВАРНА АД</v>
      </c>
      <c r="B610" s="624" t="str">
        <f t="shared" si="40"/>
        <v>103249584</v>
      </c>
      <c r="C610" s="628">
        <f t="shared" si="41"/>
        <v>45107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ХОЛДИНГ ВАРНА АД</v>
      </c>
      <c r="B611" s="624" t="str">
        <f t="shared" si="40"/>
        <v>103249584</v>
      </c>
      <c r="C611" s="628">
        <f t="shared" si="41"/>
        <v>45107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ХОЛДИНГ ВАРНА АД</v>
      </c>
      <c r="B612" s="624" t="str">
        <f t="shared" si="40"/>
        <v>103249584</v>
      </c>
      <c r="C612" s="628">
        <f t="shared" si="41"/>
        <v>45107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ХОЛДИНГ ВАРНА АД</v>
      </c>
      <c r="B613" s="624" t="str">
        <f t="shared" si="40"/>
        <v>103249584</v>
      </c>
      <c r="C613" s="628">
        <f t="shared" si="41"/>
        <v>45107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ХОЛДИНГ ВАРНА АД</v>
      </c>
      <c r="B614" s="624" t="str">
        <f t="shared" si="40"/>
        <v>103249584</v>
      </c>
      <c r="C614" s="628">
        <f t="shared" si="41"/>
        <v>45107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ХОЛДИНГ ВАРНА АД</v>
      </c>
      <c r="B615" s="624" t="str">
        <f t="shared" si="40"/>
        <v>103249584</v>
      </c>
      <c r="C615" s="628">
        <f t="shared" si="41"/>
        <v>45107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ХОЛДИНГ ВАРНА АД</v>
      </c>
      <c r="B616" s="624" t="str">
        <f t="shared" si="40"/>
        <v>103249584</v>
      </c>
      <c r="C616" s="628">
        <f t="shared" si="41"/>
        <v>45107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ХОЛДИНГ ВАРНА АД</v>
      </c>
      <c r="B617" s="624" t="str">
        <f t="shared" si="40"/>
        <v>103249584</v>
      </c>
      <c r="C617" s="628">
        <f t="shared" si="41"/>
        <v>45107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ХОЛДИНГ ВАРНА АД</v>
      </c>
      <c r="B618" s="624" t="str">
        <f t="shared" si="40"/>
        <v>103249584</v>
      </c>
      <c r="C618" s="628">
        <f t="shared" si="41"/>
        <v>45107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ХОЛДИНГ ВАРНА АД</v>
      </c>
      <c r="B619" s="624" t="str">
        <f t="shared" si="40"/>
        <v>103249584</v>
      </c>
      <c r="C619" s="628">
        <f t="shared" si="41"/>
        <v>45107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ХОЛДИНГ ВАРНА АД</v>
      </c>
      <c r="B620" s="624" t="str">
        <f t="shared" si="40"/>
        <v>103249584</v>
      </c>
      <c r="C620" s="628">
        <f t="shared" si="41"/>
        <v>45107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ХОЛДИНГ ВАРНА АД</v>
      </c>
      <c r="B621" s="624" t="str">
        <f t="shared" si="40"/>
        <v>103249584</v>
      </c>
      <c r="C621" s="628">
        <f t="shared" si="41"/>
        <v>45107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ХОЛДИНГ ВАРНА АД</v>
      </c>
      <c r="B622" s="624" t="str">
        <f t="shared" si="40"/>
        <v>103249584</v>
      </c>
      <c r="C622" s="628">
        <f t="shared" si="41"/>
        <v>45107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ХОЛДИНГ ВАРНА АД</v>
      </c>
      <c r="B623" s="624" t="str">
        <f t="shared" si="40"/>
        <v>103249584</v>
      </c>
      <c r="C623" s="628">
        <f t="shared" si="41"/>
        <v>45107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ХОЛДИНГ ВАРНА АД</v>
      </c>
      <c r="B624" s="624" t="str">
        <f t="shared" si="40"/>
        <v>103249584</v>
      </c>
      <c r="C624" s="628">
        <f t="shared" si="41"/>
        <v>45107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ХОЛДИНГ ВАРНА АД</v>
      </c>
      <c r="B625" s="624" t="str">
        <f t="shared" si="40"/>
        <v>103249584</v>
      </c>
      <c r="C625" s="628">
        <f t="shared" si="41"/>
        <v>45107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ХОЛДИНГ ВАРНА АД</v>
      </c>
      <c r="B626" s="624" t="str">
        <f t="shared" si="40"/>
        <v>103249584</v>
      </c>
      <c r="C626" s="628">
        <f t="shared" si="41"/>
        <v>45107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ХОЛДИНГ ВАРНА АД</v>
      </c>
      <c r="B627" s="624" t="str">
        <f t="shared" si="40"/>
        <v>103249584</v>
      </c>
      <c r="C627" s="628">
        <f t="shared" si="41"/>
        <v>45107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ХОЛДИНГ ВАРНА АД</v>
      </c>
      <c r="B628" s="624" t="str">
        <f t="shared" si="40"/>
        <v>103249584</v>
      </c>
      <c r="C628" s="628">
        <f t="shared" si="41"/>
        <v>45107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ХОЛДИНГ ВАРНА АД</v>
      </c>
      <c r="B629" s="624" t="str">
        <f t="shared" si="40"/>
        <v>103249584</v>
      </c>
      <c r="C629" s="628">
        <f t="shared" si="41"/>
        <v>45107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ХОЛДИНГ ВАРНА АД</v>
      </c>
      <c r="B630" s="624" t="str">
        <f t="shared" si="40"/>
        <v>103249584</v>
      </c>
      <c r="C630" s="628">
        <f t="shared" si="41"/>
        <v>45107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ХОЛДИНГ ВАРНА АД</v>
      </c>
      <c r="B631" s="624" t="str">
        <f t="shared" si="40"/>
        <v>103249584</v>
      </c>
      <c r="C631" s="628">
        <f t="shared" si="41"/>
        <v>45107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ХОЛДИНГ ВАРНА АД</v>
      </c>
      <c r="B632" s="624" t="str">
        <f t="shared" si="40"/>
        <v>103249584</v>
      </c>
      <c r="C632" s="628">
        <f t="shared" si="41"/>
        <v>45107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ХОЛДИНГ ВАРНА АД</v>
      </c>
      <c r="B633" s="624" t="str">
        <f t="shared" si="40"/>
        <v>103249584</v>
      </c>
      <c r="C633" s="628">
        <f t="shared" si="41"/>
        <v>45107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ХОЛДИНГ ВАРНА АД</v>
      </c>
      <c r="B634" s="624" t="str">
        <f t="shared" si="40"/>
        <v>103249584</v>
      </c>
      <c r="C634" s="628">
        <f t="shared" si="41"/>
        <v>45107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ХОЛДИНГ ВАРНА АД</v>
      </c>
      <c r="B635" s="624" t="str">
        <f t="shared" si="40"/>
        <v>103249584</v>
      </c>
      <c r="C635" s="628">
        <f t="shared" si="41"/>
        <v>45107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ХОЛДИНГ ВАРНА АД</v>
      </c>
      <c r="B636" s="624" t="str">
        <f t="shared" si="40"/>
        <v>103249584</v>
      </c>
      <c r="C636" s="628">
        <f t="shared" si="41"/>
        <v>45107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ХОЛДИНГ ВАРНА АД</v>
      </c>
      <c r="B637" s="624" t="str">
        <f t="shared" si="40"/>
        <v>103249584</v>
      </c>
      <c r="C637" s="628">
        <f t="shared" si="41"/>
        <v>45107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ХОЛДИНГ ВАРНА АД</v>
      </c>
      <c r="B638" s="624" t="str">
        <f t="shared" si="40"/>
        <v>103249584</v>
      </c>
      <c r="C638" s="628">
        <f t="shared" si="41"/>
        <v>45107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ХОЛДИНГ ВАРНА АД</v>
      </c>
      <c r="B639" s="624" t="str">
        <f t="shared" si="40"/>
        <v>103249584</v>
      </c>
      <c r="C639" s="628">
        <f t="shared" si="41"/>
        <v>45107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ХОЛДИНГ ВАРНА АД</v>
      </c>
      <c r="B640" s="624" t="str">
        <f t="shared" si="40"/>
        <v>103249584</v>
      </c>
      <c r="C640" s="628">
        <f t="shared" si="41"/>
        <v>45107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ХОЛДИНГ ВАРНА АД</v>
      </c>
      <c r="B641" s="624" t="str">
        <f t="shared" si="40"/>
        <v>103249584</v>
      </c>
      <c r="C641" s="628">
        <f t="shared" si="41"/>
        <v>45107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17139</v>
      </c>
    </row>
    <row r="642" spans="1:8">
      <c r="A642" s="624" t="str">
        <f t="shared" si="39"/>
        <v>ХОЛДИНГ ВАРНА АД</v>
      </c>
      <c r="B642" s="624" t="str">
        <f t="shared" si="40"/>
        <v>103249584</v>
      </c>
      <c r="C642" s="628">
        <f t="shared" si="41"/>
        <v>45107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ХОЛДИНГ ВАРНА АД</v>
      </c>
      <c r="B643" s="624" t="str">
        <f t="shared" si="40"/>
        <v>103249584</v>
      </c>
      <c r="C643" s="628">
        <f t="shared" si="41"/>
        <v>45107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ХОЛДИНГ ВАРНА АД</v>
      </c>
      <c r="B644" s="624" t="str">
        <f t="shared" si="40"/>
        <v>103249584</v>
      </c>
      <c r="C644" s="628">
        <f t="shared" si="41"/>
        <v>45107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21637</v>
      </c>
    </row>
    <row r="645" spans="1:8">
      <c r="A645" s="624" t="str">
        <f t="shared" si="39"/>
        <v>ХОЛДИНГ ВАРНА АД</v>
      </c>
      <c r="B645" s="624" t="str">
        <f t="shared" si="40"/>
        <v>103249584</v>
      </c>
      <c r="C645" s="628">
        <f t="shared" si="41"/>
        <v>45107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62</v>
      </c>
    </row>
    <row r="646" spans="1:8">
      <c r="A646" s="624" t="str">
        <f t="shared" si="39"/>
        <v>ХОЛДИНГ ВАРНА АД</v>
      </c>
      <c r="B646" s="624" t="str">
        <f t="shared" si="40"/>
        <v>103249584</v>
      </c>
      <c r="C646" s="628">
        <f t="shared" si="41"/>
        <v>45107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74</v>
      </c>
    </row>
    <row r="647" spans="1:8">
      <c r="A647" s="624" t="str">
        <f t="shared" si="39"/>
        <v>ХОЛДИНГ ВАРНА АД</v>
      </c>
      <c r="B647" s="624" t="str">
        <f t="shared" si="40"/>
        <v>103249584</v>
      </c>
      <c r="C647" s="628">
        <f t="shared" si="41"/>
        <v>45107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7030</v>
      </c>
    </row>
    <row r="648" spans="1:8">
      <c r="A648" s="624" t="str">
        <f t="shared" si="39"/>
        <v>ХОЛДИНГ ВАРНА АД</v>
      </c>
      <c r="B648" s="624" t="str">
        <f t="shared" si="40"/>
        <v>103249584</v>
      </c>
      <c r="C648" s="628">
        <f t="shared" si="41"/>
        <v>45107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58</v>
      </c>
    </row>
    <row r="649" spans="1:8">
      <c r="A649" s="624" t="str">
        <f t="shared" si="39"/>
        <v>ХОЛДИНГ ВАРНА АД</v>
      </c>
      <c r="B649" s="624" t="str">
        <f t="shared" si="40"/>
        <v>103249584</v>
      </c>
      <c r="C649" s="628">
        <f t="shared" si="41"/>
        <v>45107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46000</v>
      </c>
    </row>
    <row r="650" spans="1:8">
      <c r="A650" s="624" t="str">
        <f t="shared" si="39"/>
        <v>ХОЛДИНГ ВАРНА АД</v>
      </c>
      <c r="B650" s="624" t="str">
        <f t="shared" si="40"/>
        <v>103249584</v>
      </c>
      <c r="C650" s="628">
        <f t="shared" si="41"/>
        <v>45107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4137</v>
      </c>
    </row>
    <row r="651" spans="1:8">
      <c r="A651" s="624" t="str">
        <f t="shared" si="39"/>
        <v>ХОЛДИНГ ВАРНА АД</v>
      </c>
      <c r="B651" s="624" t="str">
        <f t="shared" si="40"/>
        <v>103249584</v>
      </c>
      <c r="C651" s="628">
        <f t="shared" si="41"/>
        <v>45107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ХОЛДИНГ ВАРНА АД</v>
      </c>
      <c r="B652" s="624" t="str">
        <f t="shared" si="40"/>
        <v>103249584</v>
      </c>
      <c r="C652" s="628">
        <f t="shared" si="41"/>
        <v>45107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ХОЛДИНГ ВАРНА АД</v>
      </c>
      <c r="B653" s="624" t="str">
        <f t="shared" ref="B653:B716" si="43">pdeBulstat</f>
        <v>103249584</v>
      </c>
      <c r="C653" s="628">
        <f t="shared" ref="C653:C716" si="44">endDate</f>
        <v>45107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20</v>
      </c>
    </row>
    <row r="654" spans="1:8">
      <c r="A654" s="624" t="str">
        <f t="shared" si="42"/>
        <v>ХОЛДИНГ ВАРНА АД</v>
      </c>
      <c r="B654" s="624" t="str">
        <f t="shared" si="43"/>
        <v>103249584</v>
      </c>
      <c r="C654" s="628">
        <f t="shared" si="44"/>
        <v>45107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ХОЛДИНГ ВАРНА АД</v>
      </c>
      <c r="B655" s="624" t="str">
        <f t="shared" si="43"/>
        <v>103249584</v>
      </c>
      <c r="C655" s="628">
        <f t="shared" si="44"/>
        <v>45107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ХОЛДИНГ ВАРНА АД</v>
      </c>
      <c r="B656" s="624" t="str">
        <f t="shared" si="43"/>
        <v>103249584</v>
      </c>
      <c r="C656" s="628">
        <f t="shared" si="44"/>
        <v>45107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20</v>
      </c>
    </row>
    <row r="657" spans="1:8">
      <c r="A657" s="624" t="str">
        <f t="shared" si="42"/>
        <v>ХОЛДИНГ ВАРНА АД</v>
      </c>
      <c r="B657" s="624" t="str">
        <f t="shared" si="43"/>
        <v>103249584</v>
      </c>
      <c r="C657" s="628">
        <f t="shared" si="44"/>
        <v>45107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78805</v>
      </c>
    </row>
    <row r="658" spans="1:8">
      <c r="A658" s="624" t="str">
        <f t="shared" si="42"/>
        <v>ХОЛДИНГ ВАРНА АД</v>
      </c>
      <c r="B658" s="624" t="str">
        <f t="shared" si="43"/>
        <v>103249584</v>
      </c>
      <c r="C658" s="628">
        <f t="shared" si="44"/>
        <v>45107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78805</v>
      </c>
    </row>
    <row r="659" spans="1:8">
      <c r="A659" s="624" t="str">
        <f t="shared" si="42"/>
        <v>ХОЛДИНГ ВАРНА АД</v>
      </c>
      <c r="B659" s="624" t="str">
        <f t="shared" si="43"/>
        <v>103249584</v>
      </c>
      <c r="C659" s="628">
        <f t="shared" si="44"/>
        <v>45107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ХОЛДИНГ ВАРНА АД</v>
      </c>
      <c r="B660" s="624" t="str">
        <f t="shared" si="43"/>
        <v>103249584</v>
      </c>
      <c r="C660" s="628">
        <f t="shared" si="44"/>
        <v>45107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ХОЛДИНГ ВАРНА АД</v>
      </c>
      <c r="B661" s="624" t="str">
        <f t="shared" si="43"/>
        <v>103249584</v>
      </c>
      <c r="C661" s="628">
        <f t="shared" si="44"/>
        <v>45107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ХОЛДИНГ ВАРНА АД</v>
      </c>
      <c r="B662" s="624" t="str">
        <f t="shared" si="43"/>
        <v>103249584</v>
      </c>
      <c r="C662" s="628">
        <f t="shared" si="44"/>
        <v>45107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ХОЛДИНГ ВАРНА АД</v>
      </c>
      <c r="B663" s="624" t="str">
        <f t="shared" si="43"/>
        <v>103249584</v>
      </c>
      <c r="C663" s="628">
        <f t="shared" si="44"/>
        <v>45107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ХОЛДИНГ ВАРНА АД</v>
      </c>
      <c r="B664" s="624" t="str">
        <f t="shared" si="43"/>
        <v>103249584</v>
      </c>
      <c r="C664" s="628">
        <f t="shared" si="44"/>
        <v>45107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ХОЛДИНГ ВАРНА АД</v>
      </c>
      <c r="B665" s="624" t="str">
        <f t="shared" si="43"/>
        <v>103249584</v>
      </c>
      <c r="C665" s="628">
        <f t="shared" si="44"/>
        <v>45107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ХОЛДИНГ ВАРНА АД</v>
      </c>
      <c r="B666" s="624" t="str">
        <f t="shared" si="43"/>
        <v>103249584</v>
      </c>
      <c r="C666" s="628">
        <f t="shared" si="44"/>
        <v>45107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ХОЛДИНГ ВАРНА АД</v>
      </c>
      <c r="B667" s="624" t="str">
        <f t="shared" si="43"/>
        <v>103249584</v>
      </c>
      <c r="C667" s="628">
        <f t="shared" si="44"/>
        <v>45107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ХОЛДИНГ ВАРНА АД</v>
      </c>
      <c r="B668" s="624" t="str">
        <f t="shared" si="43"/>
        <v>103249584</v>
      </c>
      <c r="C668" s="628">
        <f t="shared" si="44"/>
        <v>45107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78805</v>
      </c>
    </row>
    <row r="669" spans="1:8">
      <c r="A669" s="624" t="str">
        <f t="shared" si="42"/>
        <v>ХОЛДИНГ ВАРНА АД</v>
      </c>
      <c r="B669" s="624" t="str">
        <f t="shared" si="43"/>
        <v>103249584</v>
      </c>
      <c r="C669" s="628">
        <f t="shared" si="44"/>
        <v>45107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ХОЛДИНГ ВАРНА АД</v>
      </c>
      <c r="B670" s="624" t="str">
        <f t="shared" si="43"/>
        <v>103249584</v>
      </c>
      <c r="C670" s="628">
        <f t="shared" si="44"/>
        <v>45107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128962</v>
      </c>
    </row>
    <row r="671" spans="1:8">
      <c r="A671" s="624" t="str">
        <f t="shared" si="42"/>
        <v>ХОЛДИНГ ВАРНА АД</v>
      </c>
      <c r="B671" s="624" t="str">
        <f t="shared" si="43"/>
        <v>103249584</v>
      </c>
      <c r="C671" s="628">
        <f t="shared" si="44"/>
        <v>45107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ХОЛДИНГ ВАРНА АД</v>
      </c>
      <c r="B672" s="624" t="str">
        <f t="shared" si="43"/>
        <v>103249584</v>
      </c>
      <c r="C672" s="628">
        <f t="shared" si="44"/>
        <v>45107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ХОЛДИНГ ВАРНА АД</v>
      </c>
      <c r="B673" s="624" t="str">
        <f t="shared" si="43"/>
        <v>103249584</v>
      </c>
      <c r="C673" s="628">
        <f t="shared" si="44"/>
        <v>45107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ХОЛДИНГ ВАРНА АД</v>
      </c>
      <c r="B674" s="624" t="str">
        <f t="shared" si="43"/>
        <v>103249584</v>
      </c>
      <c r="C674" s="628">
        <f t="shared" si="44"/>
        <v>45107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6440</v>
      </c>
    </row>
    <row r="675" spans="1:8">
      <c r="A675" s="624" t="str">
        <f t="shared" si="42"/>
        <v>ХОЛДИНГ ВАРНА АД</v>
      </c>
      <c r="B675" s="624" t="str">
        <f t="shared" si="43"/>
        <v>103249584</v>
      </c>
      <c r="C675" s="628">
        <f t="shared" si="44"/>
        <v>45107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41</v>
      </c>
    </row>
    <row r="676" spans="1:8">
      <c r="A676" s="624" t="str">
        <f t="shared" si="42"/>
        <v>ХОЛДИНГ ВАРНА АД</v>
      </c>
      <c r="B676" s="624" t="str">
        <f t="shared" si="43"/>
        <v>103249584</v>
      </c>
      <c r="C676" s="628">
        <f t="shared" si="44"/>
        <v>45107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45</v>
      </c>
    </row>
    <row r="677" spans="1:8">
      <c r="A677" s="624" t="str">
        <f t="shared" si="42"/>
        <v>ХОЛДИНГ ВАРНА АД</v>
      </c>
      <c r="B677" s="624" t="str">
        <f t="shared" si="43"/>
        <v>103249584</v>
      </c>
      <c r="C677" s="628">
        <f t="shared" si="44"/>
        <v>45107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ХОЛДИНГ ВАРНА АД</v>
      </c>
      <c r="B678" s="624" t="str">
        <f t="shared" si="43"/>
        <v>103249584</v>
      </c>
      <c r="C678" s="628">
        <f t="shared" si="44"/>
        <v>45107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52</v>
      </c>
    </row>
    <row r="679" spans="1:8">
      <c r="A679" s="624" t="str">
        <f t="shared" si="42"/>
        <v>ХОЛДИНГ ВАРНА АД</v>
      </c>
      <c r="B679" s="624" t="str">
        <f t="shared" si="43"/>
        <v>103249584</v>
      </c>
      <c r="C679" s="628">
        <f t="shared" si="44"/>
        <v>45107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6578</v>
      </c>
    </row>
    <row r="680" spans="1:8">
      <c r="A680" s="624" t="str">
        <f t="shared" si="42"/>
        <v>ХОЛДИНГ ВАРНА АД</v>
      </c>
      <c r="B680" s="624" t="str">
        <f t="shared" si="43"/>
        <v>103249584</v>
      </c>
      <c r="C680" s="628">
        <f t="shared" si="44"/>
        <v>45107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ХОЛДИНГ ВАРНА АД</v>
      </c>
      <c r="B681" s="624" t="str">
        <f t="shared" si="43"/>
        <v>103249584</v>
      </c>
      <c r="C681" s="628">
        <f t="shared" si="44"/>
        <v>45107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ХОЛДИНГ ВАРНА АД</v>
      </c>
      <c r="B682" s="624" t="str">
        <f t="shared" si="43"/>
        <v>103249584</v>
      </c>
      <c r="C682" s="628">
        <f t="shared" si="44"/>
        <v>45107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ХОЛДИНГ ВАРНА АД</v>
      </c>
      <c r="B683" s="624" t="str">
        <f t="shared" si="43"/>
        <v>103249584</v>
      </c>
      <c r="C683" s="628">
        <f t="shared" si="44"/>
        <v>45107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18</v>
      </c>
    </row>
    <row r="684" spans="1:8">
      <c r="A684" s="624" t="str">
        <f t="shared" si="42"/>
        <v>ХОЛДИНГ ВАРНА АД</v>
      </c>
      <c r="B684" s="624" t="str">
        <f t="shared" si="43"/>
        <v>103249584</v>
      </c>
      <c r="C684" s="628">
        <f t="shared" si="44"/>
        <v>45107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ХОЛДИНГ ВАРНА АД</v>
      </c>
      <c r="B685" s="624" t="str">
        <f t="shared" si="43"/>
        <v>103249584</v>
      </c>
      <c r="C685" s="628">
        <f t="shared" si="44"/>
        <v>45107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ХОЛДИНГ ВАРНА АД</v>
      </c>
      <c r="B686" s="624" t="str">
        <f t="shared" si="43"/>
        <v>103249584</v>
      </c>
      <c r="C686" s="628">
        <f t="shared" si="44"/>
        <v>45107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18</v>
      </c>
    </row>
    <row r="687" spans="1:8">
      <c r="A687" s="624" t="str">
        <f t="shared" si="42"/>
        <v>ХОЛДИНГ ВАРНА АД</v>
      </c>
      <c r="B687" s="624" t="str">
        <f t="shared" si="43"/>
        <v>103249584</v>
      </c>
      <c r="C687" s="628">
        <f t="shared" si="44"/>
        <v>45107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ХОЛДИНГ ВАРНА АД</v>
      </c>
      <c r="B688" s="624" t="str">
        <f t="shared" si="43"/>
        <v>103249584</v>
      </c>
      <c r="C688" s="628">
        <f t="shared" si="44"/>
        <v>45107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ХОЛДИНГ ВАРНА АД</v>
      </c>
      <c r="B689" s="624" t="str">
        <f t="shared" si="43"/>
        <v>103249584</v>
      </c>
      <c r="C689" s="628">
        <f t="shared" si="44"/>
        <v>45107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ХОЛДИНГ ВАРНА АД</v>
      </c>
      <c r="B690" s="624" t="str">
        <f t="shared" si="43"/>
        <v>103249584</v>
      </c>
      <c r="C690" s="628">
        <f t="shared" si="44"/>
        <v>45107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ХОЛДИНГ ВАРНА АД</v>
      </c>
      <c r="B691" s="624" t="str">
        <f t="shared" si="43"/>
        <v>103249584</v>
      </c>
      <c r="C691" s="628">
        <f t="shared" si="44"/>
        <v>45107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ХОЛДИНГ ВАРНА АД</v>
      </c>
      <c r="B692" s="624" t="str">
        <f t="shared" si="43"/>
        <v>103249584</v>
      </c>
      <c r="C692" s="628">
        <f t="shared" si="44"/>
        <v>45107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ХОЛДИНГ ВАРНА АД</v>
      </c>
      <c r="B693" s="624" t="str">
        <f t="shared" si="43"/>
        <v>103249584</v>
      </c>
      <c r="C693" s="628">
        <f t="shared" si="44"/>
        <v>45107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ХОЛДИНГ ВАРНА АД</v>
      </c>
      <c r="B694" s="624" t="str">
        <f t="shared" si="43"/>
        <v>103249584</v>
      </c>
      <c r="C694" s="628">
        <f t="shared" si="44"/>
        <v>45107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ХОЛДИНГ ВАРНА АД</v>
      </c>
      <c r="B695" s="624" t="str">
        <f t="shared" si="43"/>
        <v>103249584</v>
      </c>
      <c r="C695" s="628">
        <f t="shared" si="44"/>
        <v>45107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ХОЛДИНГ ВАРНА АД</v>
      </c>
      <c r="B696" s="624" t="str">
        <f t="shared" si="43"/>
        <v>103249584</v>
      </c>
      <c r="C696" s="628">
        <f t="shared" si="44"/>
        <v>45107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ХОЛДИНГ ВАРНА АД</v>
      </c>
      <c r="B697" s="624" t="str">
        <f t="shared" si="43"/>
        <v>103249584</v>
      </c>
      <c r="C697" s="628">
        <f t="shared" si="44"/>
        <v>45107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ХОЛДИНГ ВАРНА АД</v>
      </c>
      <c r="B698" s="624" t="str">
        <f t="shared" si="43"/>
        <v>103249584</v>
      </c>
      <c r="C698" s="628">
        <f t="shared" si="44"/>
        <v>45107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ХОЛДИНГ ВАРНА АД</v>
      </c>
      <c r="B699" s="624" t="str">
        <f t="shared" si="43"/>
        <v>103249584</v>
      </c>
      <c r="C699" s="628">
        <f t="shared" si="44"/>
        <v>45107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ХОЛДИНГ ВАРНА АД</v>
      </c>
      <c r="B700" s="624" t="str">
        <f t="shared" si="43"/>
        <v>103249584</v>
      </c>
      <c r="C700" s="628">
        <f t="shared" si="44"/>
        <v>45107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6596</v>
      </c>
    </row>
    <row r="701" spans="1:8">
      <c r="A701" s="624" t="str">
        <f t="shared" si="42"/>
        <v>ХОЛДИНГ ВАРНА АД</v>
      </c>
      <c r="B701" s="624" t="str">
        <f t="shared" si="43"/>
        <v>103249584</v>
      </c>
      <c r="C701" s="628">
        <f t="shared" si="44"/>
        <v>45107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ХОЛДИНГ ВАРНА АД</v>
      </c>
      <c r="B702" s="624" t="str">
        <f t="shared" si="43"/>
        <v>103249584</v>
      </c>
      <c r="C702" s="628">
        <f t="shared" si="44"/>
        <v>45107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ХОЛДИНГ ВАРНА АД</v>
      </c>
      <c r="B703" s="624" t="str">
        <f t="shared" si="43"/>
        <v>103249584</v>
      </c>
      <c r="C703" s="628">
        <f t="shared" si="44"/>
        <v>45107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ХОЛДИНГ ВАРНА АД</v>
      </c>
      <c r="B704" s="624" t="str">
        <f t="shared" si="43"/>
        <v>103249584</v>
      </c>
      <c r="C704" s="628">
        <f t="shared" si="44"/>
        <v>45107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248</v>
      </c>
    </row>
    <row r="705" spans="1:8">
      <c r="A705" s="624" t="str">
        <f t="shared" si="42"/>
        <v>ХОЛДИНГ ВАРНА АД</v>
      </c>
      <c r="B705" s="624" t="str">
        <f t="shared" si="43"/>
        <v>103249584</v>
      </c>
      <c r="C705" s="628">
        <f t="shared" si="44"/>
        <v>45107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4</v>
      </c>
    </row>
    <row r="706" spans="1:8">
      <c r="A706" s="624" t="str">
        <f t="shared" si="42"/>
        <v>ХОЛДИНГ ВАРНА АД</v>
      </c>
      <c r="B706" s="624" t="str">
        <f t="shared" si="43"/>
        <v>103249584</v>
      </c>
      <c r="C706" s="628">
        <f t="shared" si="44"/>
        <v>45107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2</v>
      </c>
    </row>
    <row r="707" spans="1:8">
      <c r="A707" s="624" t="str">
        <f t="shared" si="42"/>
        <v>ХОЛДИНГ ВАРНА АД</v>
      </c>
      <c r="B707" s="624" t="str">
        <f t="shared" si="43"/>
        <v>103249584</v>
      </c>
      <c r="C707" s="628">
        <f t="shared" si="44"/>
        <v>45107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ХОЛДИНГ ВАРНА АД</v>
      </c>
      <c r="B708" s="624" t="str">
        <f t="shared" si="43"/>
        <v>103249584</v>
      </c>
      <c r="C708" s="628">
        <f t="shared" si="44"/>
        <v>45107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3</v>
      </c>
    </row>
    <row r="709" spans="1:8">
      <c r="A709" s="624" t="str">
        <f t="shared" si="42"/>
        <v>ХОЛДИНГ ВАРНА АД</v>
      </c>
      <c r="B709" s="624" t="str">
        <f t="shared" si="43"/>
        <v>103249584</v>
      </c>
      <c r="C709" s="628">
        <f t="shared" si="44"/>
        <v>45107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257</v>
      </c>
    </row>
    <row r="710" spans="1:8">
      <c r="A710" s="624" t="str">
        <f t="shared" si="42"/>
        <v>ХОЛДИНГ ВАРНА АД</v>
      </c>
      <c r="B710" s="624" t="str">
        <f t="shared" si="43"/>
        <v>103249584</v>
      </c>
      <c r="C710" s="628">
        <f t="shared" si="44"/>
        <v>45107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ХОЛДИНГ ВАРНА АД</v>
      </c>
      <c r="B711" s="624" t="str">
        <f t="shared" si="43"/>
        <v>103249584</v>
      </c>
      <c r="C711" s="628">
        <f t="shared" si="44"/>
        <v>45107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ХОЛДИНГ ВАРНА АД</v>
      </c>
      <c r="B712" s="624" t="str">
        <f t="shared" si="43"/>
        <v>103249584</v>
      </c>
      <c r="C712" s="628">
        <f t="shared" si="44"/>
        <v>45107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ХОЛДИНГ ВАРНА АД</v>
      </c>
      <c r="B713" s="624" t="str">
        <f t="shared" si="43"/>
        <v>103249584</v>
      </c>
      <c r="C713" s="628">
        <f t="shared" si="44"/>
        <v>45107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ХОЛДИНГ ВАРНА АД</v>
      </c>
      <c r="B714" s="624" t="str">
        <f t="shared" si="43"/>
        <v>103249584</v>
      </c>
      <c r="C714" s="628">
        <f t="shared" si="44"/>
        <v>45107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ХОЛДИНГ ВАРНА АД</v>
      </c>
      <c r="B715" s="624" t="str">
        <f t="shared" si="43"/>
        <v>103249584</v>
      </c>
      <c r="C715" s="628">
        <f t="shared" si="44"/>
        <v>45107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ХОЛДИНГ ВАРНА АД</v>
      </c>
      <c r="B716" s="624" t="str">
        <f t="shared" si="43"/>
        <v>103249584</v>
      </c>
      <c r="C716" s="628">
        <f t="shared" si="44"/>
        <v>45107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ХОЛДИНГ ВАРНА АД</v>
      </c>
      <c r="B717" s="624" t="str">
        <f t="shared" ref="B717:B780" si="46">pdeBulstat</f>
        <v>103249584</v>
      </c>
      <c r="C717" s="628">
        <f t="shared" ref="C717:C780" si="47">endDate</f>
        <v>45107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ХОЛДИНГ ВАРНА АД</v>
      </c>
      <c r="B718" s="624" t="str">
        <f t="shared" si="46"/>
        <v>103249584</v>
      </c>
      <c r="C718" s="628">
        <f t="shared" si="47"/>
        <v>45107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ХОЛДИНГ ВАРНА АД</v>
      </c>
      <c r="B719" s="624" t="str">
        <f t="shared" si="46"/>
        <v>103249584</v>
      </c>
      <c r="C719" s="628">
        <f t="shared" si="47"/>
        <v>45107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ХОЛДИНГ ВАРНА АД</v>
      </c>
      <c r="B720" s="624" t="str">
        <f t="shared" si="46"/>
        <v>103249584</v>
      </c>
      <c r="C720" s="628">
        <f t="shared" si="47"/>
        <v>45107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ХОЛДИНГ ВАРНА АД</v>
      </c>
      <c r="B721" s="624" t="str">
        <f t="shared" si="46"/>
        <v>103249584</v>
      </c>
      <c r="C721" s="628">
        <f t="shared" si="47"/>
        <v>45107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ХОЛДИНГ ВАРНА АД</v>
      </c>
      <c r="B722" s="624" t="str">
        <f t="shared" si="46"/>
        <v>103249584</v>
      </c>
      <c r="C722" s="628">
        <f t="shared" si="47"/>
        <v>45107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ХОЛДИНГ ВАРНА АД</v>
      </c>
      <c r="B723" s="624" t="str">
        <f t="shared" si="46"/>
        <v>103249584</v>
      </c>
      <c r="C723" s="628">
        <f t="shared" si="47"/>
        <v>45107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ХОЛДИНГ ВАРНА АД</v>
      </c>
      <c r="B724" s="624" t="str">
        <f t="shared" si="46"/>
        <v>103249584</v>
      </c>
      <c r="C724" s="628">
        <f t="shared" si="47"/>
        <v>45107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ХОЛДИНГ ВАРНА АД</v>
      </c>
      <c r="B725" s="624" t="str">
        <f t="shared" si="46"/>
        <v>103249584</v>
      </c>
      <c r="C725" s="628">
        <f t="shared" si="47"/>
        <v>45107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ХОЛДИНГ ВАРНА АД</v>
      </c>
      <c r="B726" s="624" t="str">
        <f t="shared" si="46"/>
        <v>103249584</v>
      </c>
      <c r="C726" s="628">
        <f t="shared" si="47"/>
        <v>45107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ХОЛДИНГ ВАРНА АД</v>
      </c>
      <c r="B727" s="624" t="str">
        <f t="shared" si="46"/>
        <v>103249584</v>
      </c>
      <c r="C727" s="628">
        <f t="shared" si="47"/>
        <v>45107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ХОЛДИНГ ВАРНА АД</v>
      </c>
      <c r="B728" s="624" t="str">
        <f t="shared" si="46"/>
        <v>103249584</v>
      </c>
      <c r="C728" s="628">
        <f t="shared" si="47"/>
        <v>45107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ХОЛДИНГ ВАРНА АД</v>
      </c>
      <c r="B729" s="624" t="str">
        <f t="shared" si="46"/>
        <v>103249584</v>
      </c>
      <c r="C729" s="628">
        <f t="shared" si="47"/>
        <v>45107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ХОЛДИНГ ВАРНА АД</v>
      </c>
      <c r="B730" s="624" t="str">
        <f t="shared" si="46"/>
        <v>103249584</v>
      </c>
      <c r="C730" s="628">
        <f t="shared" si="47"/>
        <v>45107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257</v>
      </c>
    </row>
    <row r="731" spans="1:8">
      <c r="A731" s="624" t="str">
        <f t="shared" si="45"/>
        <v>ХОЛДИНГ ВАРНА АД</v>
      </c>
      <c r="B731" s="624" t="str">
        <f t="shared" si="46"/>
        <v>103249584</v>
      </c>
      <c r="C731" s="628">
        <f t="shared" si="47"/>
        <v>45107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ХОЛДИНГ ВАРНА АД</v>
      </c>
      <c r="B732" s="624" t="str">
        <f t="shared" si="46"/>
        <v>103249584</v>
      </c>
      <c r="C732" s="628">
        <f t="shared" si="47"/>
        <v>45107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ХОЛДИНГ ВАРНА АД</v>
      </c>
      <c r="B733" s="624" t="str">
        <f t="shared" si="46"/>
        <v>103249584</v>
      </c>
      <c r="C733" s="628">
        <f t="shared" si="47"/>
        <v>45107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ХОЛДИНГ ВАРНА АД</v>
      </c>
      <c r="B734" s="624" t="str">
        <f t="shared" si="46"/>
        <v>103249584</v>
      </c>
      <c r="C734" s="628">
        <f t="shared" si="47"/>
        <v>45107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ХОЛДИНГ ВАРНА АД</v>
      </c>
      <c r="B735" s="624" t="str">
        <f t="shared" si="46"/>
        <v>103249584</v>
      </c>
      <c r="C735" s="628">
        <f t="shared" si="47"/>
        <v>45107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ХОЛДИНГ ВАРНА АД</v>
      </c>
      <c r="B736" s="624" t="str">
        <f t="shared" si="46"/>
        <v>103249584</v>
      </c>
      <c r="C736" s="628">
        <f t="shared" si="47"/>
        <v>45107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ХОЛДИНГ ВАРНА АД</v>
      </c>
      <c r="B737" s="624" t="str">
        <f t="shared" si="46"/>
        <v>103249584</v>
      </c>
      <c r="C737" s="628">
        <f t="shared" si="47"/>
        <v>45107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ХОЛДИНГ ВАРНА АД</v>
      </c>
      <c r="B738" s="624" t="str">
        <f t="shared" si="46"/>
        <v>103249584</v>
      </c>
      <c r="C738" s="628">
        <f t="shared" si="47"/>
        <v>45107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ХОЛДИНГ ВАРНА АД</v>
      </c>
      <c r="B739" s="624" t="str">
        <f t="shared" si="46"/>
        <v>103249584</v>
      </c>
      <c r="C739" s="628">
        <f t="shared" si="47"/>
        <v>45107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ХОЛДИНГ ВАРНА АД</v>
      </c>
      <c r="B740" s="624" t="str">
        <f t="shared" si="46"/>
        <v>103249584</v>
      </c>
      <c r="C740" s="628">
        <f t="shared" si="47"/>
        <v>45107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ХОЛДИНГ ВАРНА АД</v>
      </c>
      <c r="B741" s="624" t="str">
        <f t="shared" si="46"/>
        <v>103249584</v>
      </c>
      <c r="C741" s="628">
        <f t="shared" si="47"/>
        <v>45107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ХОЛДИНГ ВАРНА АД</v>
      </c>
      <c r="B742" s="624" t="str">
        <f t="shared" si="46"/>
        <v>103249584</v>
      </c>
      <c r="C742" s="628">
        <f t="shared" si="47"/>
        <v>45107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ХОЛДИНГ ВАРНА АД</v>
      </c>
      <c r="B743" s="624" t="str">
        <f t="shared" si="46"/>
        <v>103249584</v>
      </c>
      <c r="C743" s="628">
        <f t="shared" si="47"/>
        <v>45107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ХОЛДИНГ ВАРНА АД</v>
      </c>
      <c r="B744" s="624" t="str">
        <f t="shared" si="46"/>
        <v>103249584</v>
      </c>
      <c r="C744" s="628">
        <f t="shared" si="47"/>
        <v>45107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ХОЛДИНГ ВАРНА АД</v>
      </c>
      <c r="B745" s="624" t="str">
        <f t="shared" si="46"/>
        <v>103249584</v>
      </c>
      <c r="C745" s="628">
        <f t="shared" si="47"/>
        <v>45107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ХОЛДИНГ ВАРНА АД</v>
      </c>
      <c r="B746" s="624" t="str">
        <f t="shared" si="46"/>
        <v>103249584</v>
      </c>
      <c r="C746" s="628">
        <f t="shared" si="47"/>
        <v>45107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ХОЛДИНГ ВАРНА АД</v>
      </c>
      <c r="B747" s="624" t="str">
        <f t="shared" si="46"/>
        <v>103249584</v>
      </c>
      <c r="C747" s="628">
        <f t="shared" si="47"/>
        <v>45107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ХОЛДИНГ ВАРНА АД</v>
      </c>
      <c r="B748" s="624" t="str">
        <f t="shared" si="46"/>
        <v>103249584</v>
      </c>
      <c r="C748" s="628">
        <f t="shared" si="47"/>
        <v>45107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ХОЛДИНГ ВАРНА АД</v>
      </c>
      <c r="B749" s="624" t="str">
        <f t="shared" si="46"/>
        <v>103249584</v>
      </c>
      <c r="C749" s="628">
        <f t="shared" si="47"/>
        <v>45107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ХОЛДИНГ ВАРНА АД</v>
      </c>
      <c r="B750" s="624" t="str">
        <f t="shared" si="46"/>
        <v>103249584</v>
      </c>
      <c r="C750" s="628">
        <f t="shared" si="47"/>
        <v>45107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ХОЛДИНГ ВАРНА АД</v>
      </c>
      <c r="B751" s="624" t="str">
        <f t="shared" si="46"/>
        <v>103249584</v>
      </c>
      <c r="C751" s="628">
        <f t="shared" si="47"/>
        <v>45107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ХОЛДИНГ ВАРНА АД</v>
      </c>
      <c r="B752" s="624" t="str">
        <f t="shared" si="46"/>
        <v>103249584</v>
      </c>
      <c r="C752" s="628">
        <f t="shared" si="47"/>
        <v>45107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ХОЛДИНГ ВАРНА АД</v>
      </c>
      <c r="B753" s="624" t="str">
        <f t="shared" si="46"/>
        <v>103249584</v>
      </c>
      <c r="C753" s="628">
        <f t="shared" si="47"/>
        <v>45107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ХОЛДИНГ ВАРНА АД</v>
      </c>
      <c r="B754" s="624" t="str">
        <f t="shared" si="46"/>
        <v>103249584</v>
      </c>
      <c r="C754" s="628">
        <f t="shared" si="47"/>
        <v>45107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ХОЛДИНГ ВАРНА АД</v>
      </c>
      <c r="B755" s="624" t="str">
        <f t="shared" si="46"/>
        <v>103249584</v>
      </c>
      <c r="C755" s="628">
        <f t="shared" si="47"/>
        <v>45107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ХОЛДИНГ ВАРНА АД</v>
      </c>
      <c r="B756" s="624" t="str">
        <f t="shared" si="46"/>
        <v>103249584</v>
      </c>
      <c r="C756" s="628">
        <f t="shared" si="47"/>
        <v>45107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ХОЛДИНГ ВАРНА АД</v>
      </c>
      <c r="B757" s="624" t="str">
        <f t="shared" si="46"/>
        <v>103249584</v>
      </c>
      <c r="C757" s="628">
        <f t="shared" si="47"/>
        <v>45107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ХОЛДИНГ ВАРНА АД</v>
      </c>
      <c r="B758" s="624" t="str">
        <f t="shared" si="46"/>
        <v>103249584</v>
      </c>
      <c r="C758" s="628">
        <f t="shared" si="47"/>
        <v>45107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ХОЛДИНГ ВАРНА АД</v>
      </c>
      <c r="B759" s="624" t="str">
        <f t="shared" si="46"/>
        <v>103249584</v>
      </c>
      <c r="C759" s="628">
        <f t="shared" si="47"/>
        <v>45107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ХОЛДИНГ ВАРНА АД</v>
      </c>
      <c r="B760" s="624" t="str">
        <f t="shared" si="46"/>
        <v>103249584</v>
      </c>
      <c r="C760" s="628">
        <f t="shared" si="47"/>
        <v>45107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ХОЛДИНГ ВАРНА АД</v>
      </c>
      <c r="B761" s="624" t="str">
        <f t="shared" si="46"/>
        <v>103249584</v>
      </c>
      <c r="C761" s="628">
        <f t="shared" si="47"/>
        <v>45107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ХОЛДИНГ ВАРНА АД</v>
      </c>
      <c r="B762" s="624" t="str">
        <f t="shared" si="46"/>
        <v>103249584</v>
      </c>
      <c r="C762" s="628">
        <f t="shared" si="47"/>
        <v>45107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ХОЛДИНГ ВАРНА АД</v>
      </c>
      <c r="B763" s="624" t="str">
        <f t="shared" si="46"/>
        <v>103249584</v>
      </c>
      <c r="C763" s="628">
        <f t="shared" si="47"/>
        <v>45107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ХОЛДИНГ ВАРНА АД</v>
      </c>
      <c r="B764" s="624" t="str">
        <f t="shared" si="46"/>
        <v>103249584</v>
      </c>
      <c r="C764" s="628">
        <f t="shared" si="47"/>
        <v>45107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6688</v>
      </c>
    </row>
    <row r="765" spans="1:8">
      <c r="A765" s="624" t="str">
        <f t="shared" si="45"/>
        <v>ХОЛДИНГ ВАРНА АД</v>
      </c>
      <c r="B765" s="624" t="str">
        <f t="shared" si="46"/>
        <v>103249584</v>
      </c>
      <c r="C765" s="628">
        <f t="shared" si="47"/>
        <v>45107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45</v>
      </c>
    </row>
    <row r="766" spans="1:8">
      <c r="A766" s="624" t="str">
        <f t="shared" si="45"/>
        <v>ХОЛДИНГ ВАРНА АД</v>
      </c>
      <c r="B766" s="624" t="str">
        <f t="shared" si="46"/>
        <v>103249584</v>
      </c>
      <c r="C766" s="628">
        <f t="shared" si="47"/>
        <v>45107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47</v>
      </c>
    </row>
    <row r="767" spans="1:8">
      <c r="A767" s="624" t="str">
        <f t="shared" si="45"/>
        <v>ХОЛДИНГ ВАРНА АД</v>
      </c>
      <c r="B767" s="624" t="str">
        <f t="shared" si="46"/>
        <v>103249584</v>
      </c>
      <c r="C767" s="628">
        <f t="shared" si="47"/>
        <v>45107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ХОЛДИНГ ВАРНА АД</v>
      </c>
      <c r="B768" s="624" t="str">
        <f t="shared" si="46"/>
        <v>103249584</v>
      </c>
      <c r="C768" s="628">
        <f t="shared" si="47"/>
        <v>45107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55</v>
      </c>
    </row>
    <row r="769" spans="1:8">
      <c r="A769" s="624" t="str">
        <f t="shared" si="45"/>
        <v>ХОЛДИНГ ВАРНА АД</v>
      </c>
      <c r="B769" s="624" t="str">
        <f t="shared" si="46"/>
        <v>103249584</v>
      </c>
      <c r="C769" s="628">
        <f t="shared" si="47"/>
        <v>45107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6835</v>
      </c>
    </row>
    <row r="770" spans="1:8">
      <c r="A770" s="624" t="str">
        <f t="shared" si="45"/>
        <v>ХОЛДИНГ ВАРНА АД</v>
      </c>
      <c r="B770" s="624" t="str">
        <f t="shared" si="46"/>
        <v>103249584</v>
      </c>
      <c r="C770" s="628">
        <f t="shared" si="47"/>
        <v>45107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ХОЛДИНГ ВАРНА АД</v>
      </c>
      <c r="B771" s="624" t="str">
        <f t="shared" si="46"/>
        <v>103249584</v>
      </c>
      <c r="C771" s="628">
        <f t="shared" si="47"/>
        <v>45107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ХОЛДИНГ ВАРНА АД</v>
      </c>
      <c r="B772" s="624" t="str">
        <f t="shared" si="46"/>
        <v>103249584</v>
      </c>
      <c r="C772" s="628">
        <f t="shared" si="47"/>
        <v>45107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ХОЛДИНГ ВАРНА АД</v>
      </c>
      <c r="B773" s="624" t="str">
        <f t="shared" si="46"/>
        <v>103249584</v>
      </c>
      <c r="C773" s="628">
        <f t="shared" si="47"/>
        <v>45107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18</v>
      </c>
    </row>
    <row r="774" spans="1:8">
      <c r="A774" s="624" t="str">
        <f t="shared" si="45"/>
        <v>ХОЛДИНГ ВАРНА АД</v>
      </c>
      <c r="B774" s="624" t="str">
        <f t="shared" si="46"/>
        <v>103249584</v>
      </c>
      <c r="C774" s="628">
        <f t="shared" si="47"/>
        <v>45107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ХОЛДИНГ ВАРНА АД</v>
      </c>
      <c r="B775" s="624" t="str">
        <f t="shared" si="46"/>
        <v>103249584</v>
      </c>
      <c r="C775" s="628">
        <f t="shared" si="47"/>
        <v>45107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ХОЛДИНГ ВАРНА АД</v>
      </c>
      <c r="B776" s="624" t="str">
        <f t="shared" si="46"/>
        <v>103249584</v>
      </c>
      <c r="C776" s="628">
        <f t="shared" si="47"/>
        <v>45107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18</v>
      </c>
    </row>
    <row r="777" spans="1:8">
      <c r="A777" s="624" t="str">
        <f t="shared" si="45"/>
        <v>ХОЛДИНГ ВАРНА АД</v>
      </c>
      <c r="B777" s="624" t="str">
        <f t="shared" si="46"/>
        <v>103249584</v>
      </c>
      <c r="C777" s="628">
        <f t="shared" si="47"/>
        <v>45107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ХОЛДИНГ ВАРНА АД</v>
      </c>
      <c r="B778" s="624" t="str">
        <f t="shared" si="46"/>
        <v>103249584</v>
      </c>
      <c r="C778" s="628">
        <f t="shared" si="47"/>
        <v>45107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ХОЛДИНГ ВАРНА АД</v>
      </c>
      <c r="B779" s="624" t="str">
        <f t="shared" si="46"/>
        <v>103249584</v>
      </c>
      <c r="C779" s="628">
        <f t="shared" si="47"/>
        <v>45107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ХОЛДИНГ ВАРНА АД</v>
      </c>
      <c r="B780" s="624" t="str">
        <f t="shared" si="46"/>
        <v>103249584</v>
      </c>
      <c r="C780" s="628">
        <f t="shared" si="47"/>
        <v>45107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ХОЛДИНГ ВАРНА АД</v>
      </c>
      <c r="B781" s="624" t="str">
        <f t="shared" ref="B781:B844" si="49">pdeBulstat</f>
        <v>103249584</v>
      </c>
      <c r="C781" s="628">
        <f t="shared" ref="C781:C844" si="50">endDate</f>
        <v>45107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ХОЛДИНГ ВАРНА АД</v>
      </c>
      <c r="B782" s="624" t="str">
        <f t="shared" si="49"/>
        <v>103249584</v>
      </c>
      <c r="C782" s="628">
        <f t="shared" si="50"/>
        <v>45107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ХОЛДИНГ ВАРНА АД</v>
      </c>
      <c r="B783" s="624" t="str">
        <f t="shared" si="49"/>
        <v>103249584</v>
      </c>
      <c r="C783" s="628">
        <f t="shared" si="50"/>
        <v>45107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ХОЛДИНГ ВАРНА АД</v>
      </c>
      <c r="B784" s="624" t="str">
        <f t="shared" si="49"/>
        <v>103249584</v>
      </c>
      <c r="C784" s="628">
        <f t="shared" si="50"/>
        <v>45107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ХОЛДИНГ ВАРНА АД</v>
      </c>
      <c r="B785" s="624" t="str">
        <f t="shared" si="49"/>
        <v>103249584</v>
      </c>
      <c r="C785" s="628">
        <f t="shared" si="50"/>
        <v>45107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ХОЛДИНГ ВАРНА АД</v>
      </c>
      <c r="B786" s="624" t="str">
        <f t="shared" si="49"/>
        <v>103249584</v>
      </c>
      <c r="C786" s="628">
        <f t="shared" si="50"/>
        <v>45107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ХОЛДИНГ ВАРНА АД</v>
      </c>
      <c r="B787" s="624" t="str">
        <f t="shared" si="49"/>
        <v>103249584</v>
      </c>
      <c r="C787" s="628">
        <f t="shared" si="50"/>
        <v>45107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ХОЛДИНГ ВАРНА АД</v>
      </c>
      <c r="B788" s="624" t="str">
        <f t="shared" si="49"/>
        <v>103249584</v>
      </c>
      <c r="C788" s="628">
        <f t="shared" si="50"/>
        <v>45107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ХОЛДИНГ ВАРНА АД</v>
      </c>
      <c r="B789" s="624" t="str">
        <f t="shared" si="49"/>
        <v>103249584</v>
      </c>
      <c r="C789" s="628">
        <f t="shared" si="50"/>
        <v>45107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ХОЛДИНГ ВАРНА АД</v>
      </c>
      <c r="B790" s="624" t="str">
        <f t="shared" si="49"/>
        <v>103249584</v>
      </c>
      <c r="C790" s="628">
        <f t="shared" si="50"/>
        <v>45107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6853</v>
      </c>
    </row>
    <row r="791" spans="1:8">
      <c r="A791" s="624" t="str">
        <f t="shared" si="48"/>
        <v>ХОЛДИНГ ВАРНА АД</v>
      </c>
      <c r="B791" s="624" t="str">
        <f t="shared" si="49"/>
        <v>103249584</v>
      </c>
      <c r="C791" s="628">
        <f t="shared" si="50"/>
        <v>45107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ХОЛДИНГ ВАРНА АД</v>
      </c>
      <c r="B792" s="624" t="str">
        <f t="shared" si="49"/>
        <v>103249584</v>
      </c>
      <c r="C792" s="628">
        <f t="shared" si="50"/>
        <v>45107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ХОЛДИНГ ВАРНА АД</v>
      </c>
      <c r="B793" s="624" t="str">
        <f t="shared" si="49"/>
        <v>103249584</v>
      </c>
      <c r="C793" s="628">
        <f t="shared" si="50"/>
        <v>45107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ХОЛДИНГ ВАРНА АД</v>
      </c>
      <c r="B794" s="624" t="str">
        <f t="shared" si="49"/>
        <v>103249584</v>
      </c>
      <c r="C794" s="628">
        <f t="shared" si="50"/>
        <v>45107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ХОЛДИНГ ВАРНА АД</v>
      </c>
      <c r="B795" s="624" t="str">
        <f t="shared" si="49"/>
        <v>103249584</v>
      </c>
      <c r="C795" s="628">
        <f t="shared" si="50"/>
        <v>45107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ХОЛДИНГ ВАРНА АД</v>
      </c>
      <c r="B796" s="624" t="str">
        <f t="shared" si="49"/>
        <v>103249584</v>
      </c>
      <c r="C796" s="628">
        <f t="shared" si="50"/>
        <v>45107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ХОЛДИНГ ВАРНА АД</v>
      </c>
      <c r="B797" s="624" t="str">
        <f t="shared" si="49"/>
        <v>103249584</v>
      </c>
      <c r="C797" s="628">
        <f t="shared" si="50"/>
        <v>45107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ХОЛДИНГ ВАРНА АД</v>
      </c>
      <c r="B798" s="624" t="str">
        <f t="shared" si="49"/>
        <v>103249584</v>
      </c>
      <c r="C798" s="628">
        <f t="shared" si="50"/>
        <v>45107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ХОЛДИНГ ВАРНА АД</v>
      </c>
      <c r="B799" s="624" t="str">
        <f t="shared" si="49"/>
        <v>103249584</v>
      </c>
      <c r="C799" s="628">
        <f t="shared" si="50"/>
        <v>45107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ХОЛДИНГ ВАРНА АД</v>
      </c>
      <c r="B800" s="624" t="str">
        <f t="shared" si="49"/>
        <v>103249584</v>
      </c>
      <c r="C800" s="628">
        <f t="shared" si="50"/>
        <v>45107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ХОЛДИНГ ВАРНА АД</v>
      </c>
      <c r="B801" s="624" t="str">
        <f t="shared" si="49"/>
        <v>103249584</v>
      </c>
      <c r="C801" s="628">
        <f t="shared" si="50"/>
        <v>45107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ХОЛДИНГ ВАРНА АД</v>
      </c>
      <c r="B802" s="624" t="str">
        <f t="shared" si="49"/>
        <v>103249584</v>
      </c>
      <c r="C802" s="628">
        <f t="shared" si="50"/>
        <v>45107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ХОЛДИНГ ВАРНА АД</v>
      </c>
      <c r="B803" s="624" t="str">
        <f t="shared" si="49"/>
        <v>103249584</v>
      </c>
      <c r="C803" s="628">
        <f t="shared" si="50"/>
        <v>45107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ХОЛДИНГ ВАРНА АД</v>
      </c>
      <c r="B804" s="624" t="str">
        <f t="shared" si="49"/>
        <v>103249584</v>
      </c>
      <c r="C804" s="628">
        <f t="shared" si="50"/>
        <v>45107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ХОЛДИНГ ВАРНА АД</v>
      </c>
      <c r="B805" s="624" t="str">
        <f t="shared" si="49"/>
        <v>103249584</v>
      </c>
      <c r="C805" s="628">
        <f t="shared" si="50"/>
        <v>45107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ХОЛДИНГ ВАРНА АД</v>
      </c>
      <c r="B806" s="624" t="str">
        <f t="shared" si="49"/>
        <v>103249584</v>
      </c>
      <c r="C806" s="628">
        <f t="shared" si="50"/>
        <v>45107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ХОЛДИНГ ВАРНА АД</v>
      </c>
      <c r="B807" s="624" t="str">
        <f t="shared" si="49"/>
        <v>103249584</v>
      </c>
      <c r="C807" s="628">
        <f t="shared" si="50"/>
        <v>45107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ХОЛДИНГ ВАРНА АД</v>
      </c>
      <c r="B808" s="624" t="str">
        <f t="shared" si="49"/>
        <v>103249584</v>
      </c>
      <c r="C808" s="628">
        <f t="shared" si="50"/>
        <v>45107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ХОЛДИНГ ВАРНА АД</v>
      </c>
      <c r="B809" s="624" t="str">
        <f t="shared" si="49"/>
        <v>103249584</v>
      </c>
      <c r="C809" s="628">
        <f t="shared" si="50"/>
        <v>45107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ХОЛДИНГ ВАРНА АД</v>
      </c>
      <c r="B810" s="624" t="str">
        <f t="shared" si="49"/>
        <v>103249584</v>
      </c>
      <c r="C810" s="628">
        <f t="shared" si="50"/>
        <v>45107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ХОЛДИНГ ВАРНА АД</v>
      </c>
      <c r="B811" s="624" t="str">
        <f t="shared" si="49"/>
        <v>103249584</v>
      </c>
      <c r="C811" s="628">
        <f t="shared" si="50"/>
        <v>45107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ХОЛДИНГ ВАРНА АД</v>
      </c>
      <c r="B812" s="624" t="str">
        <f t="shared" si="49"/>
        <v>103249584</v>
      </c>
      <c r="C812" s="628">
        <f t="shared" si="50"/>
        <v>45107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ХОЛДИНГ ВАРНА АД</v>
      </c>
      <c r="B813" s="624" t="str">
        <f t="shared" si="49"/>
        <v>103249584</v>
      </c>
      <c r="C813" s="628">
        <f t="shared" si="50"/>
        <v>45107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ХОЛДИНГ ВАРНА АД</v>
      </c>
      <c r="B814" s="624" t="str">
        <f t="shared" si="49"/>
        <v>103249584</v>
      </c>
      <c r="C814" s="628">
        <f t="shared" si="50"/>
        <v>45107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ХОЛДИНГ ВАРНА АД</v>
      </c>
      <c r="B815" s="624" t="str">
        <f t="shared" si="49"/>
        <v>103249584</v>
      </c>
      <c r="C815" s="628">
        <f t="shared" si="50"/>
        <v>45107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ХОЛДИНГ ВАРНА АД</v>
      </c>
      <c r="B816" s="624" t="str">
        <f t="shared" si="49"/>
        <v>103249584</v>
      </c>
      <c r="C816" s="628">
        <f t="shared" si="50"/>
        <v>45107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ХОЛДИНГ ВАРНА АД</v>
      </c>
      <c r="B817" s="624" t="str">
        <f t="shared" si="49"/>
        <v>103249584</v>
      </c>
      <c r="C817" s="628">
        <f t="shared" si="50"/>
        <v>45107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ХОЛДИНГ ВАРНА АД</v>
      </c>
      <c r="B818" s="624" t="str">
        <f t="shared" si="49"/>
        <v>103249584</v>
      </c>
      <c r="C818" s="628">
        <f t="shared" si="50"/>
        <v>45107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ХОЛДИНГ ВАРНА АД</v>
      </c>
      <c r="B819" s="624" t="str">
        <f t="shared" si="49"/>
        <v>103249584</v>
      </c>
      <c r="C819" s="628">
        <f t="shared" si="50"/>
        <v>45107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ХОЛДИНГ ВАРНА АД</v>
      </c>
      <c r="B820" s="624" t="str">
        <f t="shared" si="49"/>
        <v>103249584</v>
      </c>
      <c r="C820" s="628">
        <f t="shared" si="50"/>
        <v>45107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ХОЛДИНГ ВАРНА АД</v>
      </c>
      <c r="B821" s="624" t="str">
        <f t="shared" si="49"/>
        <v>103249584</v>
      </c>
      <c r="C821" s="628">
        <f t="shared" si="50"/>
        <v>45107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ХОЛДИНГ ВАРНА АД</v>
      </c>
      <c r="B822" s="624" t="str">
        <f t="shared" si="49"/>
        <v>103249584</v>
      </c>
      <c r="C822" s="628">
        <f t="shared" si="50"/>
        <v>45107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ХОЛДИНГ ВАРНА АД</v>
      </c>
      <c r="B823" s="624" t="str">
        <f t="shared" si="49"/>
        <v>103249584</v>
      </c>
      <c r="C823" s="628">
        <f t="shared" si="50"/>
        <v>45107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ХОЛДИНГ ВАРНА АД</v>
      </c>
      <c r="B824" s="624" t="str">
        <f t="shared" si="49"/>
        <v>103249584</v>
      </c>
      <c r="C824" s="628">
        <f t="shared" si="50"/>
        <v>45107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ХОЛДИНГ ВАРНА АД</v>
      </c>
      <c r="B825" s="624" t="str">
        <f t="shared" si="49"/>
        <v>103249584</v>
      </c>
      <c r="C825" s="628">
        <f t="shared" si="50"/>
        <v>45107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ХОЛДИНГ ВАРНА АД</v>
      </c>
      <c r="B826" s="624" t="str">
        <f t="shared" si="49"/>
        <v>103249584</v>
      </c>
      <c r="C826" s="628">
        <f t="shared" si="50"/>
        <v>45107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ХОЛДИНГ ВАРНА АД</v>
      </c>
      <c r="B827" s="624" t="str">
        <f t="shared" si="49"/>
        <v>103249584</v>
      </c>
      <c r="C827" s="628">
        <f t="shared" si="50"/>
        <v>45107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ХОЛДИНГ ВАРНА АД</v>
      </c>
      <c r="B828" s="624" t="str">
        <f t="shared" si="49"/>
        <v>103249584</v>
      </c>
      <c r="C828" s="628">
        <f t="shared" si="50"/>
        <v>45107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ХОЛДИНГ ВАРНА АД</v>
      </c>
      <c r="B829" s="624" t="str">
        <f t="shared" si="49"/>
        <v>103249584</v>
      </c>
      <c r="C829" s="628">
        <f t="shared" si="50"/>
        <v>45107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ХОЛДИНГ ВАРНА АД</v>
      </c>
      <c r="B830" s="624" t="str">
        <f t="shared" si="49"/>
        <v>103249584</v>
      </c>
      <c r="C830" s="628">
        <f t="shared" si="50"/>
        <v>45107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ХОЛДИНГ ВАРНА АД</v>
      </c>
      <c r="B831" s="624" t="str">
        <f t="shared" si="49"/>
        <v>103249584</v>
      </c>
      <c r="C831" s="628">
        <f t="shared" si="50"/>
        <v>45107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ХОЛДИНГ ВАРНА АД</v>
      </c>
      <c r="B832" s="624" t="str">
        <f t="shared" si="49"/>
        <v>103249584</v>
      </c>
      <c r="C832" s="628">
        <f t="shared" si="50"/>
        <v>45107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ХОЛДИНГ ВАРНА АД</v>
      </c>
      <c r="B833" s="624" t="str">
        <f t="shared" si="49"/>
        <v>103249584</v>
      </c>
      <c r="C833" s="628">
        <f t="shared" si="50"/>
        <v>45107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ХОЛДИНГ ВАРНА АД</v>
      </c>
      <c r="B834" s="624" t="str">
        <f t="shared" si="49"/>
        <v>103249584</v>
      </c>
      <c r="C834" s="628">
        <f t="shared" si="50"/>
        <v>45107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ХОЛДИНГ ВАРНА АД</v>
      </c>
      <c r="B835" s="624" t="str">
        <f t="shared" si="49"/>
        <v>103249584</v>
      </c>
      <c r="C835" s="628">
        <f t="shared" si="50"/>
        <v>45107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ХОЛДИНГ ВАРНА АД</v>
      </c>
      <c r="B836" s="624" t="str">
        <f t="shared" si="49"/>
        <v>103249584</v>
      </c>
      <c r="C836" s="628">
        <f t="shared" si="50"/>
        <v>45107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ХОЛДИНГ ВАРНА АД</v>
      </c>
      <c r="B837" s="624" t="str">
        <f t="shared" si="49"/>
        <v>103249584</v>
      </c>
      <c r="C837" s="628">
        <f t="shared" si="50"/>
        <v>45107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ХОЛДИНГ ВАРНА АД</v>
      </c>
      <c r="B838" s="624" t="str">
        <f t="shared" si="49"/>
        <v>103249584</v>
      </c>
      <c r="C838" s="628">
        <f t="shared" si="50"/>
        <v>45107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ХОЛДИНГ ВАРНА АД</v>
      </c>
      <c r="B839" s="624" t="str">
        <f t="shared" si="49"/>
        <v>103249584</v>
      </c>
      <c r="C839" s="628">
        <f t="shared" si="50"/>
        <v>45107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ХОЛДИНГ ВАРНА АД</v>
      </c>
      <c r="B840" s="624" t="str">
        <f t="shared" si="49"/>
        <v>103249584</v>
      </c>
      <c r="C840" s="628">
        <f t="shared" si="50"/>
        <v>45107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ХОЛДИНГ ВАРНА АД</v>
      </c>
      <c r="B841" s="624" t="str">
        <f t="shared" si="49"/>
        <v>103249584</v>
      </c>
      <c r="C841" s="628">
        <f t="shared" si="50"/>
        <v>45107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ХОЛДИНГ ВАРНА АД</v>
      </c>
      <c r="B842" s="624" t="str">
        <f t="shared" si="49"/>
        <v>103249584</v>
      </c>
      <c r="C842" s="628">
        <f t="shared" si="50"/>
        <v>45107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ХОЛДИНГ ВАРНА АД</v>
      </c>
      <c r="B843" s="624" t="str">
        <f t="shared" si="49"/>
        <v>103249584</v>
      </c>
      <c r="C843" s="628">
        <f t="shared" si="50"/>
        <v>45107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ХОЛДИНГ ВАРНА АД</v>
      </c>
      <c r="B844" s="624" t="str">
        <f t="shared" si="49"/>
        <v>103249584</v>
      </c>
      <c r="C844" s="628">
        <f t="shared" si="50"/>
        <v>45107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ХОЛДИНГ ВАРНА АД</v>
      </c>
      <c r="B845" s="624" t="str">
        <f t="shared" ref="B845:B910" si="52">pdeBulstat</f>
        <v>103249584</v>
      </c>
      <c r="C845" s="628">
        <f t="shared" ref="C845:C910" si="53">endDate</f>
        <v>45107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ХОЛДИНГ ВАРНА АД</v>
      </c>
      <c r="B846" s="624" t="str">
        <f t="shared" si="52"/>
        <v>103249584</v>
      </c>
      <c r="C846" s="628">
        <f t="shared" si="53"/>
        <v>45107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ХОЛДИНГ ВАРНА АД</v>
      </c>
      <c r="B847" s="624" t="str">
        <f t="shared" si="52"/>
        <v>103249584</v>
      </c>
      <c r="C847" s="628">
        <f t="shared" si="53"/>
        <v>45107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ХОЛДИНГ ВАРНА АД</v>
      </c>
      <c r="B848" s="624" t="str">
        <f t="shared" si="52"/>
        <v>103249584</v>
      </c>
      <c r="C848" s="628">
        <f t="shared" si="53"/>
        <v>45107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ХОЛДИНГ ВАРНА АД</v>
      </c>
      <c r="B849" s="624" t="str">
        <f t="shared" si="52"/>
        <v>103249584</v>
      </c>
      <c r="C849" s="628">
        <f t="shared" si="53"/>
        <v>45107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ХОЛДИНГ ВАРНА АД</v>
      </c>
      <c r="B850" s="624" t="str">
        <f t="shared" si="52"/>
        <v>103249584</v>
      </c>
      <c r="C850" s="628">
        <f t="shared" si="53"/>
        <v>45107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ХОЛДИНГ ВАРНА АД</v>
      </c>
      <c r="B851" s="624" t="str">
        <f t="shared" si="52"/>
        <v>103249584</v>
      </c>
      <c r="C851" s="628">
        <f t="shared" si="53"/>
        <v>45107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ХОЛДИНГ ВАРНА АД</v>
      </c>
      <c r="B852" s="624" t="str">
        <f t="shared" si="52"/>
        <v>103249584</v>
      </c>
      <c r="C852" s="628">
        <f t="shared" si="53"/>
        <v>45107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ХОЛДИНГ ВАРНА АД</v>
      </c>
      <c r="B853" s="624" t="str">
        <f t="shared" si="52"/>
        <v>103249584</v>
      </c>
      <c r="C853" s="628">
        <f t="shared" si="53"/>
        <v>45107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ХОЛДИНГ ВАРНА АД</v>
      </c>
      <c r="B854" s="624" t="str">
        <f t="shared" si="52"/>
        <v>103249584</v>
      </c>
      <c r="C854" s="628">
        <f t="shared" si="53"/>
        <v>45107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6688</v>
      </c>
    </row>
    <row r="855" spans="1:8">
      <c r="A855" s="624" t="str">
        <f t="shared" si="51"/>
        <v>ХОЛДИНГ ВАРНА АД</v>
      </c>
      <c r="B855" s="624" t="str">
        <f t="shared" si="52"/>
        <v>103249584</v>
      </c>
      <c r="C855" s="628">
        <f t="shared" si="53"/>
        <v>45107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45</v>
      </c>
    </row>
    <row r="856" spans="1:8">
      <c r="A856" s="624" t="str">
        <f t="shared" si="51"/>
        <v>ХОЛДИНГ ВАРНА АД</v>
      </c>
      <c r="B856" s="624" t="str">
        <f t="shared" si="52"/>
        <v>103249584</v>
      </c>
      <c r="C856" s="628">
        <f t="shared" si="53"/>
        <v>45107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47</v>
      </c>
    </row>
    <row r="857" spans="1:8">
      <c r="A857" s="624" t="str">
        <f t="shared" si="51"/>
        <v>ХОЛДИНГ ВАРНА АД</v>
      </c>
      <c r="B857" s="624" t="str">
        <f t="shared" si="52"/>
        <v>103249584</v>
      </c>
      <c r="C857" s="628">
        <f t="shared" si="53"/>
        <v>45107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ХОЛДИНГ ВАРНА АД</v>
      </c>
      <c r="B858" s="624" t="str">
        <f t="shared" si="52"/>
        <v>103249584</v>
      </c>
      <c r="C858" s="628">
        <f t="shared" si="53"/>
        <v>45107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55</v>
      </c>
    </row>
    <row r="859" spans="1:8">
      <c r="A859" s="624" t="str">
        <f t="shared" si="51"/>
        <v>ХОЛДИНГ ВАРНА АД</v>
      </c>
      <c r="B859" s="624" t="str">
        <f t="shared" si="52"/>
        <v>103249584</v>
      </c>
      <c r="C859" s="628">
        <f t="shared" si="53"/>
        <v>45107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6835</v>
      </c>
    </row>
    <row r="860" spans="1:8">
      <c r="A860" s="624" t="str">
        <f t="shared" si="51"/>
        <v>ХОЛДИНГ ВАРНА АД</v>
      </c>
      <c r="B860" s="624" t="str">
        <f t="shared" si="52"/>
        <v>103249584</v>
      </c>
      <c r="C860" s="628">
        <f t="shared" si="53"/>
        <v>45107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ХОЛДИНГ ВАРНА АД</v>
      </c>
      <c r="B861" s="624" t="str">
        <f t="shared" si="52"/>
        <v>103249584</v>
      </c>
      <c r="C861" s="628">
        <f t="shared" si="53"/>
        <v>45107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ХОЛДИНГ ВАРНА АД</v>
      </c>
      <c r="B862" s="624" t="str">
        <f t="shared" si="52"/>
        <v>103249584</v>
      </c>
      <c r="C862" s="628">
        <f t="shared" si="53"/>
        <v>45107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ХОЛДИНГ ВАРНА АД</v>
      </c>
      <c r="B863" s="624" t="str">
        <f t="shared" si="52"/>
        <v>103249584</v>
      </c>
      <c r="C863" s="628">
        <f t="shared" si="53"/>
        <v>45107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18</v>
      </c>
    </row>
    <row r="864" spans="1:8">
      <c r="A864" s="624" t="str">
        <f t="shared" si="51"/>
        <v>ХОЛДИНГ ВАРНА АД</v>
      </c>
      <c r="B864" s="624" t="str">
        <f t="shared" si="52"/>
        <v>103249584</v>
      </c>
      <c r="C864" s="628">
        <f t="shared" si="53"/>
        <v>45107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ХОЛДИНГ ВАРНА АД</v>
      </c>
      <c r="B865" s="624" t="str">
        <f t="shared" si="52"/>
        <v>103249584</v>
      </c>
      <c r="C865" s="628">
        <f t="shared" si="53"/>
        <v>45107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ХОЛДИНГ ВАРНА АД</v>
      </c>
      <c r="B866" s="624" t="str">
        <f t="shared" si="52"/>
        <v>103249584</v>
      </c>
      <c r="C866" s="628">
        <f t="shared" si="53"/>
        <v>45107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18</v>
      </c>
    </row>
    <row r="867" spans="1:8">
      <c r="A867" s="624" t="str">
        <f t="shared" si="51"/>
        <v>ХОЛДИНГ ВАРНА АД</v>
      </c>
      <c r="B867" s="624" t="str">
        <f t="shared" si="52"/>
        <v>103249584</v>
      </c>
      <c r="C867" s="628">
        <f t="shared" si="53"/>
        <v>45107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ХОЛДИНГ ВАРНА АД</v>
      </c>
      <c r="B868" s="624" t="str">
        <f t="shared" si="52"/>
        <v>103249584</v>
      </c>
      <c r="C868" s="628">
        <f t="shared" si="53"/>
        <v>45107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ХОЛДИНГ ВАРНА АД</v>
      </c>
      <c r="B869" s="624" t="str">
        <f t="shared" si="52"/>
        <v>103249584</v>
      </c>
      <c r="C869" s="628">
        <f t="shared" si="53"/>
        <v>45107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ХОЛДИНГ ВАРНА АД</v>
      </c>
      <c r="B870" s="624" t="str">
        <f t="shared" si="52"/>
        <v>103249584</v>
      </c>
      <c r="C870" s="628">
        <f t="shared" si="53"/>
        <v>45107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ХОЛДИНГ ВАРНА АД</v>
      </c>
      <c r="B871" s="624" t="str">
        <f t="shared" si="52"/>
        <v>103249584</v>
      </c>
      <c r="C871" s="628">
        <f t="shared" si="53"/>
        <v>45107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ХОЛДИНГ ВАРНА АД</v>
      </c>
      <c r="B872" s="624" t="str">
        <f t="shared" si="52"/>
        <v>103249584</v>
      </c>
      <c r="C872" s="628">
        <f t="shared" si="53"/>
        <v>45107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ХОЛДИНГ ВАРНА АД</v>
      </c>
      <c r="B873" s="624" t="str">
        <f t="shared" si="52"/>
        <v>103249584</v>
      </c>
      <c r="C873" s="628">
        <f t="shared" si="53"/>
        <v>45107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ХОЛДИНГ ВАРНА АД</v>
      </c>
      <c r="B874" s="624" t="str">
        <f t="shared" si="52"/>
        <v>103249584</v>
      </c>
      <c r="C874" s="628">
        <f t="shared" si="53"/>
        <v>45107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ХОЛДИНГ ВАРНА АД</v>
      </c>
      <c r="B875" s="624" t="str">
        <f t="shared" si="52"/>
        <v>103249584</v>
      </c>
      <c r="C875" s="628">
        <f t="shared" si="53"/>
        <v>45107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ХОЛДИНГ ВАРНА АД</v>
      </c>
      <c r="B876" s="624" t="str">
        <f t="shared" si="52"/>
        <v>103249584</v>
      </c>
      <c r="C876" s="628">
        <f t="shared" si="53"/>
        <v>45107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ХОЛДИНГ ВАРНА АД</v>
      </c>
      <c r="B877" s="624" t="str">
        <f t="shared" si="52"/>
        <v>103249584</v>
      </c>
      <c r="C877" s="628">
        <f t="shared" si="53"/>
        <v>45107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ХОЛДИНГ ВАРНА АД</v>
      </c>
      <c r="B878" s="624" t="str">
        <f t="shared" si="52"/>
        <v>103249584</v>
      </c>
      <c r="C878" s="628">
        <f t="shared" si="53"/>
        <v>45107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ХОЛДИНГ ВАРНА АД</v>
      </c>
      <c r="B879" s="624" t="str">
        <f t="shared" si="52"/>
        <v>103249584</v>
      </c>
      <c r="C879" s="628">
        <f t="shared" si="53"/>
        <v>45107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ХОЛДИНГ ВАРНА АД</v>
      </c>
      <c r="B880" s="624" t="str">
        <f t="shared" si="52"/>
        <v>103249584</v>
      </c>
      <c r="C880" s="628">
        <f t="shared" si="53"/>
        <v>45107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6853</v>
      </c>
    </row>
    <row r="881" spans="1:8">
      <c r="A881" s="624" t="str">
        <f t="shared" si="51"/>
        <v>ХОЛДИНГ ВАРНА АД</v>
      </c>
      <c r="B881" s="624" t="str">
        <f t="shared" si="52"/>
        <v>103249584</v>
      </c>
      <c r="C881" s="628">
        <f t="shared" si="53"/>
        <v>45107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17139</v>
      </c>
    </row>
    <row r="882" spans="1:8">
      <c r="A882" s="624" t="str">
        <f t="shared" si="51"/>
        <v>ХОЛДИНГ ВАРНА АД</v>
      </c>
      <c r="B882" s="624" t="str">
        <f t="shared" si="52"/>
        <v>103249584</v>
      </c>
      <c r="C882" s="628">
        <f t="shared" si="53"/>
        <v>45107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ХОЛДИНГ ВАРНА АД</v>
      </c>
      <c r="B883" s="624" t="str">
        <f t="shared" si="52"/>
        <v>103249584</v>
      </c>
      <c r="C883" s="628">
        <f t="shared" si="53"/>
        <v>45107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ХОЛДИНГ ВАРНА АД</v>
      </c>
      <c r="B884" s="624" t="str">
        <f t="shared" si="52"/>
        <v>103249584</v>
      </c>
      <c r="C884" s="628">
        <f t="shared" si="53"/>
        <v>45107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14949</v>
      </c>
    </row>
    <row r="885" spans="1:8">
      <c r="A885" s="624" t="str">
        <f t="shared" si="51"/>
        <v>ХОЛДИНГ ВАРНА АД</v>
      </c>
      <c r="B885" s="624" t="str">
        <f t="shared" si="52"/>
        <v>103249584</v>
      </c>
      <c r="C885" s="628">
        <f t="shared" si="53"/>
        <v>45107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17</v>
      </c>
    </row>
    <row r="886" spans="1:8">
      <c r="A886" s="624" t="str">
        <f t="shared" si="51"/>
        <v>ХОЛДИНГ ВАРНА АД</v>
      </c>
      <c r="B886" s="624" t="str">
        <f t="shared" si="52"/>
        <v>103249584</v>
      </c>
      <c r="C886" s="628">
        <f t="shared" si="53"/>
        <v>45107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27</v>
      </c>
    </row>
    <row r="887" spans="1:8">
      <c r="A887" s="624" t="str">
        <f t="shared" si="51"/>
        <v>ХОЛДИНГ ВАРНА АД</v>
      </c>
      <c r="B887" s="624" t="str">
        <f t="shared" si="52"/>
        <v>103249584</v>
      </c>
      <c r="C887" s="628">
        <f t="shared" si="53"/>
        <v>45107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7030</v>
      </c>
    </row>
    <row r="888" spans="1:8">
      <c r="A888" s="624" t="str">
        <f t="shared" si="51"/>
        <v>ХОЛДИНГ ВАРНА АД</v>
      </c>
      <c r="B888" s="624" t="str">
        <f t="shared" si="52"/>
        <v>103249584</v>
      </c>
      <c r="C888" s="628">
        <f t="shared" si="53"/>
        <v>45107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3</v>
      </c>
    </row>
    <row r="889" spans="1:8">
      <c r="A889" s="624" t="str">
        <f t="shared" si="51"/>
        <v>ХОЛДИНГ ВАРНА АД</v>
      </c>
      <c r="B889" s="624" t="str">
        <f t="shared" si="52"/>
        <v>103249584</v>
      </c>
      <c r="C889" s="628">
        <f t="shared" si="53"/>
        <v>45107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39165</v>
      </c>
    </row>
    <row r="890" spans="1:8">
      <c r="A890" s="624" t="str">
        <f t="shared" si="51"/>
        <v>ХОЛДИНГ ВАРНА АД</v>
      </c>
      <c r="B890" s="624" t="str">
        <f t="shared" si="52"/>
        <v>103249584</v>
      </c>
      <c r="C890" s="628">
        <f t="shared" si="53"/>
        <v>45107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4137</v>
      </c>
    </row>
    <row r="891" spans="1:8">
      <c r="A891" s="624" t="str">
        <f t="shared" si="51"/>
        <v>ХОЛДИНГ ВАРНА АД</v>
      </c>
      <c r="B891" s="624" t="str">
        <f t="shared" si="52"/>
        <v>103249584</v>
      </c>
      <c r="C891" s="628">
        <f t="shared" si="53"/>
        <v>45107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ХОЛДИНГ ВАРНА АД</v>
      </c>
      <c r="B892" s="624" t="str">
        <f t="shared" si="52"/>
        <v>103249584</v>
      </c>
      <c r="C892" s="628">
        <f t="shared" si="53"/>
        <v>45107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ХОЛДИНГ ВАРНА АД</v>
      </c>
      <c r="B893" s="624" t="str">
        <f t="shared" si="52"/>
        <v>103249584</v>
      </c>
      <c r="C893" s="628">
        <f t="shared" si="53"/>
        <v>45107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2</v>
      </c>
    </row>
    <row r="894" spans="1:8">
      <c r="A894" s="624" t="str">
        <f t="shared" si="51"/>
        <v>ХОЛДИНГ ВАРНА АД</v>
      </c>
      <c r="B894" s="624" t="str">
        <f t="shared" si="52"/>
        <v>103249584</v>
      </c>
      <c r="C894" s="628">
        <f t="shared" si="53"/>
        <v>45107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ХОЛДИНГ ВАРНА АД</v>
      </c>
      <c r="B895" s="624" t="str">
        <f t="shared" si="52"/>
        <v>103249584</v>
      </c>
      <c r="C895" s="628">
        <f t="shared" si="53"/>
        <v>45107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ХОЛДИНГ ВАРНА АД</v>
      </c>
      <c r="B896" s="624" t="str">
        <f t="shared" si="52"/>
        <v>103249584</v>
      </c>
      <c r="C896" s="628">
        <f t="shared" si="53"/>
        <v>45107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2</v>
      </c>
    </row>
    <row r="897" spans="1:8">
      <c r="A897" s="624" t="str">
        <f t="shared" si="51"/>
        <v>ХОЛДИНГ ВАРНА АД</v>
      </c>
      <c r="B897" s="624" t="str">
        <f t="shared" si="52"/>
        <v>103249584</v>
      </c>
      <c r="C897" s="628">
        <f t="shared" si="53"/>
        <v>45107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78805</v>
      </c>
    </row>
    <row r="898" spans="1:8">
      <c r="A898" s="624" t="str">
        <f t="shared" si="51"/>
        <v>ХОЛДИНГ ВАРНА АД</v>
      </c>
      <c r="B898" s="624" t="str">
        <f t="shared" si="52"/>
        <v>103249584</v>
      </c>
      <c r="C898" s="628">
        <f t="shared" si="53"/>
        <v>45107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78805</v>
      </c>
    </row>
    <row r="899" spans="1:8">
      <c r="A899" s="624" t="str">
        <f t="shared" si="51"/>
        <v>ХОЛДИНГ ВАРНА АД</v>
      </c>
      <c r="B899" s="624" t="str">
        <f t="shared" si="52"/>
        <v>103249584</v>
      </c>
      <c r="C899" s="628">
        <f t="shared" si="53"/>
        <v>45107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ХОЛДИНГ ВАРНА АД</v>
      </c>
      <c r="B900" s="624" t="str">
        <f t="shared" si="52"/>
        <v>103249584</v>
      </c>
      <c r="C900" s="628">
        <f t="shared" si="53"/>
        <v>45107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ХОЛДИНГ ВАРНА АД</v>
      </c>
      <c r="B901" s="624" t="str">
        <f t="shared" si="52"/>
        <v>103249584</v>
      </c>
      <c r="C901" s="628">
        <f t="shared" si="53"/>
        <v>45107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ХОЛДИНГ ВАРНА АД</v>
      </c>
      <c r="B902" s="624" t="str">
        <f t="shared" si="52"/>
        <v>103249584</v>
      </c>
      <c r="C902" s="628">
        <f t="shared" si="53"/>
        <v>45107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ХОЛДИНГ ВАРНА АД</v>
      </c>
      <c r="B903" s="624" t="str">
        <f t="shared" si="52"/>
        <v>103249584</v>
      </c>
      <c r="C903" s="628">
        <f t="shared" si="53"/>
        <v>45107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ХОЛДИНГ ВАРНА АД</v>
      </c>
      <c r="B904" s="624" t="str">
        <f t="shared" si="52"/>
        <v>103249584</v>
      </c>
      <c r="C904" s="628">
        <f t="shared" si="53"/>
        <v>45107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ХОЛДИНГ ВАРНА АД</v>
      </c>
      <c r="B905" s="624" t="str">
        <f t="shared" si="52"/>
        <v>103249584</v>
      </c>
      <c r="C905" s="628">
        <f t="shared" si="53"/>
        <v>45107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ХОЛДИНГ ВАРНА АД</v>
      </c>
      <c r="B906" s="624" t="str">
        <f t="shared" si="52"/>
        <v>103249584</v>
      </c>
      <c r="C906" s="628">
        <f t="shared" si="53"/>
        <v>45107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ХОЛДИНГ ВАРНА АД</v>
      </c>
      <c r="B907" s="624" t="str">
        <f t="shared" si="52"/>
        <v>103249584</v>
      </c>
      <c r="C907" s="628">
        <f t="shared" si="53"/>
        <v>45107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ХОЛДИНГ ВАРНА АД</v>
      </c>
      <c r="B908" s="624" t="str">
        <f t="shared" si="52"/>
        <v>103249584</v>
      </c>
      <c r="C908" s="628">
        <f t="shared" si="53"/>
        <v>45107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78805</v>
      </c>
    </row>
    <row r="909" spans="1:8">
      <c r="A909" s="624" t="str">
        <f t="shared" si="51"/>
        <v>ХОЛДИНГ ВАРНА АД</v>
      </c>
      <c r="B909" s="624" t="str">
        <f t="shared" si="52"/>
        <v>103249584</v>
      </c>
      <c r="C909" s="628">
        <f t="shared" si="53"/>
        <v>45107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ХОЛДИНГ ВАРНА АД</v>
      </c>
      <c r="B910" s="624" t="str">
        <f t="shared" si="52"/>
        <v>103249584</v>
      </c>
      <c r="C910" s="628">
        <f t="shared" si="53"/>
        <v>45107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122109</v>
      </c>
    </row>
    <row r="911" spans="1:8" s="436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ХОЛДИНГ ВАРНА АД</v>
      </c>
      <c r="B912" s="624" t="str">
        <f t="shared" ref="B912:B975" si="55">pdeBulstat</f>
        <v>103249584</v>
      </c>
      <c r="C912" s="628">
        <f t="shared" ref="C912:C975" si="56">endDate</f>
        <v>45107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ХОЛДИНГ ВАРНА АД</v>
      </c>
      <c r="B913" s="624" t="str">
        <f t="shared" si="55"/>
        <v>103249584</v>
      </c>
      <c r="C913" s="628">
        <f t="shared" si="56"/>
        <v>45107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43953</v>
      </c>
    </row>
    <row r="914" spans="1:8">
      <c r="A914" s="624" t="str">
        <f t="shared" si="54"/>
        <v>ХОЛДИНГ ВАРНА АД</v>
      </c>
      <c r="B914" s="624" t="str">
        <f t="shared" si="55"/>
        <v>103249584</v>
      </c>
      <c r="C914" s="628">
        <f t="shared" si="56"/>
        <v>45107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43953</v>
      </c>
    </row>
    <row r="915" spans="1:8">
      <c r="A915" s="624" t="str">
        <f t="shared" si="54"/>
        <v>ХОЛДИНГ ВАРНА АД</v>
      </c>
      <c r="B915" s="624" t="str">
        <f t="shared" si="55"/>
        <v>103249584</v>
      </c>
      <c r="C915" s="628">
        <f t="shared" si="56"/>
        <v>45107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ХОЛДИНГ ВАРНА АД</v>
      </c>
      <c r="B916" s="624" t="str">
        <f t="shared" si="55"/>
        <v>103249584</v>
      </c>
      <c r="C916" s="628">
        <f t="shared" si="56"/>
        <v>45107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ХОЛДИНГ ВАРНА АД</v>
      </c>
      <c r="B917" s="624" t="str">
        <f t="shared" si="55"/>
        <v>103249584</v>
      </c>
      <c r="C917" s="628">
        <f t="shared" si="56"/>
        <v>45107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ХОЛДИНГ ВАРНА АД</v>
      </c>
      <c r="B918" s="624" t="str">
        <f t="shared" si="55"/>
        <v>103249584</v>
      </c>
      <c r="C918" s="628">
        <f t="shared" si="56"/>
        <v>45107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ХОЛДИНГ ВАРНА АД</v>
      </c>
      <c r="B919" s="624" t="str">
        <f t="shared" si="55"/>
        <v>103249584</v>
      </c>
      <c r="C919" s="628">
        <f t="shared" si="56"/>
        <v>45107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ХОЛДИНГ ВАРНА АД</v>
      </c>
      <c r="B920" s="624" t="str">
        <f t="shared" si="55"/>
        <v>103249584</v>
      </c>
      <c r="C920" s="628">
        <f t="shared" si="56"/>
        <v>45107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ХОЛДИНГ ВАРНА АД</v>
      </c>
      <c r="B921" s="624" t="str">
        <f t="shared" si="55"/>
        <v>103249584</v>
      </c>
      <c r="C921" s="628">
        <f t="shared" si="56"/>
        <v>45107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43953</v>
      </c>
    </row>
    <row r="922" spans="1:8">
      <c r="A922" s="624" t="str">
        <f t="shared" si="54"/>
        <v>ХОЛДИНГ ВАРНА АД</v>
      </c>
      <c r="B922" s="624" t="str">
        <f t="shared" si="55"/>
        <v>103249584</v>
      </c>
      <c r="C922" s="628">
        <f t="shared" si="56"/>
        <v>45107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1314</v>
      </c>
    </row>
    <row r="923" spans="1:8">
      <c r="A923" s="624" t="str">
        <f t="shared" si="54"/>
        <v>ХОЛДИНГ ВАРНА АД</v>
      </c>
      <c r="B923" s="624" t="str">
        <f t="shared" si="55"/>
        <v>103249584</v>
      </c>
      <c r="C923" s="628">
        <f t="shared" si="56"/>
        <v>45107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48890</v>
      </c>
    </row>
    <row r="924" spans="1:8">
      <c r="A924" s="624" t="str">
        <f t="shared" si="54"/>
        <v>ХОЛДИНГ ВАРНА АД</v>
      </c>
      <c r="B924" s="624" t="str">
        <f t="shared" si="55"/>
        <v>103249584</v>
      </c>
      <c r="C924" s="628">
        <f t="shared" si="56"/>
        <v>45107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42479</v>
      </c>
    </row>
    <row r="925" spans="1:8">
      <c r="A925" s="624" t="str">
        <f t="shared" si="54"/>
        <v>ХОЛДИНГ ВАРНА АД</v>
      </c>
      <c r="B925" s="624" t="str">
        <f t="shared" si="55"/>
        <v>103249584</v>
      </c>
      <c r="C925" s="628">
        <f t="shared" si="56"/>
        <v>45107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7</v>
      </c>
    </row>
    <row r="926" spans="1:8">
      <c r="A926" s="624" t="str">
        <f t="shared" si="54"/>
        <v>ХОЛДИНГ ВАРНА АД</v>
      </c>
      <c r="B926" s="624" t="str">
        <f t="shared" si="55"/>
        <v>103249584</v>
      </c>
      <c r="C926" s="628">
        <f t="shared" si="56"/>
        <v>45107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6404</v>
      </c>
    </row>
    <row r="927" spans="1:8">
      <c r="A927" s="624" t="str">
        <f t="shared" si="54"/>
        <v>ХОЛДИНГ ВАРНА АД</v>
      </c>
      <c r="B927" s="624" t="str">
        <f t="shared" si="55"/>
        <v>103249584</v>
      </c>
      <c r="C927" s="628">
        <f t="shared" si="56"/>
        <v>45107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10359</v>
      </c>
    </row>
    <row r="928" spans="1:8">
      <c r="A928" s="624" t="str">
        <f t="shared" si="54"/>
        <v>ХОЛДИНГ ВАРНА АД</v>
      </c>
      <c r="B928" s="624" t="str">
        <f t="shared" si="55"/>
        <v>103249584</v>
      </c>
      <c r="C928" s="628">
        <f t="shared" si="56"/>
        <v>45107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1000</v>
      </c>
    </row>
    <row r="929" spans="1:8">
      <c r="A929" s="624" t="str">
        <f t="shared" si="54"/>
        <v>ХОЛДИНГ ВАРНА АД</v>
      </c>
      <c r="B929" s="624" t="str">
        <f t="shared" si="55"/>
        <v>103249584</v>
      </c>
      <c r="C929" s="628">
        <f t="shared" si="56"/>
        <v>45107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11857</v>
      </c>
    </row>
    <row r="930" spans="1:8">
      <c r="A930" s="624" t="str">
        <f t="shared" si="54"/>
        <v>ХОЛДИНГ ВАРНА АД</v>
      </c>
      <c r="B930" s="624" t="str">
        <f t="shared" si="55"/>
        <v>103249584</v>
      </c>
      <c r="C930" s="628">
        <f t="shared" si="56"/>
        <v>45107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ХОЛДИНГ ВАРНА АД</v>
      </c>
      <c r="B931" s="624" t="str">
        <f t="shared" si="55"/>
        <v>103249584</v>
      </c>
      <c r="C931" s="628">
        <f t="shared" si="56"/>
        <v>45107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ХОЛДИНГ ВАРНА АД</v>
      </c>
      <c r="B932" s="624" t="str">
        <f t="shared" si="55"/>
        <v>103249584</v>
      </c>
      <c r="C932" s="628">
        <f t="shared" si="56"/>
        <v>45107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ХОЛДИНГ ВАРНА АД</v>
      </c>
      <c r="B933" s="624" t="str">
        <f t="shared" si="55"/>
        <v>103249584</v>
      </c>
      <c r="C933" s="628">
        <f t="shared" si="56"/>
        <v>45107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ХОЛДИНГ ВАРНА АД</v>
      </c>
      <c r="B934" s="624" t="str">
        <f t="shared" si="55"/>
        <v>103249584</v>
      </c>
      <c r="C934" s="628">
        <f t="shared" si="56"/>
        <v>45107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ХОЛДИНГ ВАРНА АД</v>
      </c>
      <c r="B935" s="624" t="str">
        <f t="shared" si="55"/>
        <v>103249584</v>
      </c>
      <c r="C935" s="628">
        <f t="shared" si="56"/>
        <v>45107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ХОЛДИНГ ВАРНА АД</v>
      </c>
      <c r="B936" s="624" t="str">
        <f t="shared" si="55"/>
        <v>103249584</v>
      </c>
      <c r="C936" s="628">
        <f t="shared" si="56"/>
        <v>45107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ХОЛДИНГ ВАРНА АД</v>
      </c>
      <c r="B937" s="624" t="str">
        <f t="shared" si="55"/>
        <v>103249584</v>
      </c>
      <c r="C937" s="628">
        <f t="shared" si="56"/>
        <v>45107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ХОЛДИНГ ВАРНА АД</v>
      </c>
      <c r="B938" s="624" t="str">
        <f t="shared" si="55"/>
        <v>103249584</v>
      </c>
      <c r="C938" s="628">
        <f t="shared" si="56"/>
        <v>45107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ХОЛДИНГ ВАРНА АД</v>
      </c>
      <c r="B939" s="624" t="str">
        <f t="shared" si="55"/>
        <v>103249584</v>
      </c>
      <c r="C939" s="628">
        <f t="shared" si="56"/>
        <v>45107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ХОЛДИНГ ВАРНА АД</v>
      </c>
      <c r="B940" s="624" t="str">
        <f t="shared" si="55"/>
        <v>103249584</v>
      </c>
      <c r="C940" s="628">
        <f t="shared" si="56"/>
        <v>45107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ХОЛДИНГ ВАРНА АД</v>
      </c>
      <c r="B941" s="624" t="str">
        <f t="shared" si="55"/>
        <v>103249584</v>
      </c>
      <c r="C941" s="628">
        <f t="shared" si="56"/>
        <v>45107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ХОЛДИНГ ВАРНА АД</v>
      </c>
      <c r="B942" s="624" t="str">
        <f t="shared" si="55"/>
        <v>103249584</v>
      </c>
      <c r="C942" s="628">
        <f t="shared" si="56"/>
        <v>45107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72106</v>
      </c>
    </row>
    <row r="943" spans="1:8">
      <c r="A943" s="624" t="str">
        <f t="shared" si="54"/>
        <v>ХОЛДИНГ ВАРНА АД</v>
      </c>
      <c r="B943" s="624" t="str">
        <f t="shared" si="55"/>
        <v>103249584</v>
      </c>
      <c r="C943" s="628">
        <f t="shared" si="56"/>
        <v>45107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117373</v>
      </c>
    </row>
    <row r="944" spans="1:8">
      <c r="A944" s="624" t="str">
        <f t="shared" si="54"/>
        <v>ХОЛДИНГ ВАРНА АД</v>
      </c>
      <c r="B944" s="624" t="str">
        <f t="shared" si="55"/>
        <v>103249584</v>
      </c>
      <c r="C944" s="628">
        <f t="shared" si="56"/>
        <v>45107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ХОЛДИНГ ВАРНА АД</v>
      </c>
      <c r="B945" s="624" t="str">
        <f t="shared" si="55"/>
        <v>103249584</v>
      </c>
      <c r="C945" s="628">
        <f t="shared" si="56"/>
        <v>45107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ХОЛДИНГ ВАРНА АД</v>
      </c>
      <c r="B946" s="624" t="str">
        <f t="shared" si="55"/>
        <v>103249584</v>
      </c>
      <c r="C946" s="628">
        <f t="shared" si="56"/>
        <v>45107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ХОЛДИНГ ВАРНА АД</v>
      </c>
      <c r="B947" s="624" t="str">
        <f t="shared" si="55"/>
        <v>103249584</v>
      </c>
      <c r="C947" s="628">
        <f t="shared" si="56"/>
        <v>45107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ХОЛДИНГ ВАРНА АД</v>
      </c>
      <c r="B948" s="624" t="str">
        <f t="shared" si="55"/>
        <v>103249584</v>
      </c>
      <c r="C948" s="628">
        <f t="shared" si="56"/>
        <v>45107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ХОЛДИНГ ВАРНА АД</v>
      </c>
      <c r="B949" s="624" t="str">
        <f t="shared" si="55"/>
        <v>103249584</v>
      </c>
      <c r="C949" s="628">
        <f t="shared" si="56"/>
        <v>45107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ХОЛДИНГ ВАРНА АД</v>
      </c>
      <c r="B950" s="624" t="str">
        <f t="shared" si="55"/>
        <v>103249584</v>
      </c>
      <c r="C950" s="628">
        <f t="shared" si="56"/>
        <v>45107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ХОЛДИНГ ВАРНА АД</v>
      </c>
      <c r="B951" s="624" t="str">
        <f t="shared" si="55"/>
        <v>103249584</v>
      </c>
      <c r="C951" s="628">
        <f t="shared" si="56"/>
        <v>45107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ХОЛДИНГ ВАРНА АД</v>
      </c>
      <c r="B952" s="624" t="str">
        <f t="shared" si="55"/>
        <v>103249584</v>
      </c>
      <c r="C952" s="628">
        <f t="shared" si="56"/>
        <v>45107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ХОЛДИНГ ВАРНА АД</v>
      </c>
      <c r="B953" s="624" t="str">
        <f t="shared" si="55"/>
        <v>103249584</v>
      </c>
      <c r="C953" s="628">
        <f t="shared" si="56"/>
        <v>45107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ХОЛДИНГ ВАРНА АД</v>
      </c>
      <c r="B954" s="624" t="str">
        <f t="shared" si="55"/>
        <v>103249584</v>
      </c>
      <c r="C954" s="628">
        <f t="shared" si="56"/>
        <v>45107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ХОЛДИНГ ВАРНА АД</v>
      </c>
      <c r="B955" s="624" t="str">
        <f t="shared" si="55"/>
        <v>103249584</v>
      </c>
      <c r="C955" s="628">
        <f t="shared" si="56"/>
        <v>45107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48890</v>
      </c>
    </row>
    <row r="956" spans="1:8">
      <c r="A956" s="624" t="str">
        <f t="shared" si="54"/>
        <v>ХОЛДИНГ ВАРНА АД</v>
      </c>
      <c r="B956" s="624" t="str">
        <f t="shared" si="55"/>
        <v>103249584</v>
      </c>
      <c r="C956" s="628">
        <f t="shared" si="56"/>
        <v>45107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42479</v>
      </c>
    </row>
    <row r="957" spans="1:8">
      <c r="A957" s="624" t="str">
        <f t="shared" si="54"/>
        <v>ХОЛДИНГ ВАРНА АД</v>
      </c>
      <c r="B957" s="624" t="str">
        <f t="shared" si="55"/>
        <v>103249584</v>
      </c>
      <c r="C957" s="628">
        <f t="shared" si="56"/>
        <v>45107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7</v>
      </c>
    </row>
    <row r="958" spans="1:8">
      <c r="A958" s="624" t="str">
        <f t="shared" si="54"/>
        <v>ХОЛДИНГ ВАРНА АД</v>
      </c>
      <c r="B958" s="624" t="str">
        <f t="shared" si="55"/>
        <v>103249584</v>
      </c>
      <c r="C958" s="628">
        <f t="shared" si="56"/>
        <v>45107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6404</v>
      </c>
    </row>
    <row r="959" spans="1:8">
      <c r="A959" s="624" t="str">
        <f t="shared" si="54"/>
        <v>ХОЛДИНГ ВАРНА АД</v>
      </c>
      <c r="B959" s="624" t="str">
        <f t="shared" si="55"/>
        <v>103249584</v>
      </c>
      <c r="C959" s="628">
        <f t="shared" si="56"/>
        <v>45107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10359</v>
      </c>
    </row>
    <row r="960" spans="1:8">
      <c r="A960" s="624" t="str">
        <f t="shared" si="54"/>
        <v>ХОЛДИНГ ВАРНА АД</v>
      </c>
      <c r="B960" s="624" t="str">
        <f t="shared" si="55"/>
        <v>103249584</v>
      </c>
      <c r="C960" s="628">
        <f t="shared" si="56"/>
        <v>45107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1000</v>
      </c>
    </row>
    <row r="961" spans="1:8">
      <c r="A961" s="624" t="str">
        <f t="shared" si="54"/>
        <v>ХОЛДИНГ ВАРНА АД</v>
      </c>
      <c r="B961" s="624" t="str">
        <f t="shared" si="55"/>
        <v>103249584</v>
      </c>
      <c r="C961" s="628">
        <f t="shared" si="56"/>
        <v>45107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11857</v>
      </c>
    </row>
    <row r="962" spans="1:8">
      <c r="A962" s="624" t="str">
        <f t="shared" si="54"/>
        <v>ХОЛДИНГ ВАРНА АД</v>
      </c>
      <c r="B962" s="624" t="str">
        <f t="shared" si="55"/>
        <v>103249584</v>
      </c>
      <c r="C962" s="628">
        <f t="shared" si="56"/>
        <v>45107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ХОЛДИНГ ВАРНА АД</v>
      </c>
      <c r="B963" s="624" t="str">
        <f t="shared" si="55"/>
        <v>103249584</v>
      </c>
      <c r="C963" s="628">
        <f t="shared" si="56"/>
        <v>45107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ХОЛДИНГ ВАРНА АД</v>
      </c>
      <c r="B964" s="624" t="str">
        <f t="shared" si="55"/>
        <v>103249584</v>
      </c>
      <c r="C964" s="628">
        <f t="shared" si="56"/>
        <v>45107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ХОЛДИНГ ВАРНА АД</v>
      </c>
      <c r="B965" s="624" t="str">
        <f t="shared" si="55"/>
        <v>103249584</v>
      </c>
      <c r="C965" s="628">
        <f t="shared" si="56"/>
        <v>45107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ХОЛДИНГ ВАРНА АД</v>
      </c>
      <c r="B966" s="624" t="str">
        <f t="shared" si="55"/>
        <v>103249584</v>
      </c>
      <c r="C966" s="628">
        <f t="shared" si="56"/>
        <v>45107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ХОЛДИНГ ВАРНА АД</v>
      </c>
      <c r="B967" s="624" t="str">
        <f t="shared" si="55"/>
        <v>103249584</v>
      </c>
      <c r="C967" s="628">
        <f t="shared" si="56"/>
        <v>45107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ХОЛДИНГ ВАРНА АД</v>
      </c>
      <c r="B968" s="624" t="str">
        <f t="shared" si="55"/>
        <v>103249584</v>
      </c>
      <c r="C968" s="628">
        <f t="shared" si="56"/>
        <v>45107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ХОЛДИНГ ВАРНА АД</v>
      </c>
      <c r="B969" s="624" t="str">
        <f t="shared" si="55"/>
        <v>103249584</v>
      </c>
      <c r="C969" s="628">
        <f t="shared" si="56"/>
        <v>45107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ХОЛДИНГ ВАРНА АД</v>
      </c>
      <c r="B970" s="624" t="str">
        <f t="shared" si="55"/>
        <v>103249584</v>
      </c>
      <c r="C970" s="628">
        <f t="shared" si="56"/>
        <v>45107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ХОЛДИНГ ВАРНА АД</v>
      </c>
      <c r="B971" s="624" t="str">
        <f t="shared" si="55"/>
        <v>103249584</v>
      </c>
      <c r="C971" s="628">
        <f t="shared" si="56"/>
        <v>45107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ХОЛДИНГ ВАРНА АД</v>
      </c>
      <c r="B972" s="624" t="str">
        <f t="shared" si="55"/>
        <v>103249584</v>
      </c>
      <c r="C972" s="628">
        <f t="shared" si="56"/>
        <v>45107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ХОЛДИНГ ВАРНА АД</v>
      </c>
      <c r="B973" s="624" t="str">
        <f t="shared" si="55"/>
        <v>103249584</v>
      </c>
      <c r="C973" s="628">
        <f t="shared" si="56"/>
        <v>45107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ХОЛДИНГ ВАРНА АД</v>
      </c>
      <c r="B974" s="624" t="str">
        <f t="shared" si="55"/>
        <v>103249584</v>
      </c>
      <c r="C974" s="628">
        <f t="shared" si="56"/>
        <v>45107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72106</v>
      </c>
    </row>
    <row r="975" spans="1:8">
      <c r="A975" s="624" t="str">
        <f t="shared" si="54"/>
        <v>ХОЛДИНГ ВАРНА АД</v>
      </c>
      <c r="B975" s="624" t="str">
        <f t="shared" si="55"/>
        <v>103249584</v>
      </c>
      <c r="C975" s="628">
        <f t="shared" si="56"/>
        <v>45107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72106</v>
      </c>
    </row>
    <row r="976" spans="1:8">
      <c r="A976" s="624" t="str">
        <f t="shared" ref="A976:A1039" si="57">pdeName</f>
        <v>ХОЛДИНГ ВАРНА АД</v>
      </c>
      <c r="B976" s="624" t="str">
        <f t="shared" ref="B976:B1039" si="58">pdeBulstat</f>
        <v>103249584</v>
      </c>
      <c r="C976" s="628">
        <f t="shared" ref="C976:C1039" si="59">endDate</f>
        <v>45107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ХОЛДИНГ ВАРНА АД</v>
      </c>
      <c r="B977" s="624" t="str">
        <f t="shared" si="58"/>
        <v>103249584</v>
      </c>
      <c r="C977" s="628">
        <f t="shared" si="59"/>
        <v>45107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43953</v>
      </c>
    </row>
    <row r="978" spans="1:8">
      <c r="A978" s="624" t="str">
        <f t="shared" si="57"/>
        <v>ХОЛДИНГ ВАРНА АД</v>
      </c>
      <c r="B978" s="624" t="str">
        <f t="shared" si="58"/>
        <v>103249584</v>
      </c>
      <c r="C978" s="628">
        <f t="shared" si="59"/>
        <v>45107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43953</v>
      </c>
    </row>
    <row r="979" spans="1:8">
      <c r="A979" s="624" t="str">
        <f t="shared" si="57"/>
        <v>ХОЛДИНГ ВАРНА АД</v>
      </c>
      <c r="B979" s="624" t="str">
        <f t="shared" si="58"/>
        <v>103249584</v>
      </c>
      <c r="C979" s="628">
        <f t="shared" si="59"/>
        <v>45107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ХОЛДИНГ ВАРНА АД</v>
      </c>
      <c r="B980" s="624" t="str">
        <f t="shared" si="58"/>
        <v>103249584</v>
      </c>
      <c r="C980" s="628">
        <f t="shared" si="59"/>
        <v>45107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ХОЛДИНГ ВАРНА АД</v>
      </c>
      <c r="B981" s="624" t="str">
        <f t="shared" si="58"/>
        <v>103249584</v>
      </c>
      <c r="C981" s="628">
        <f t="shared" si="59"/>
        <v>45107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ХОЛДИНГ ВАРНА АД</v>
      </c>
      <c r="B982" s="624" t="str">
        <f t="shared" si="58"/>
        <v>103249584</v>
      </c>
      <c r="C982" s="628">
        <f t="shared" si="59"/>
        <v>45107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ХОЛДИНГ ВАРНА АД</v>
      </c>
      <c r="B983" s="624" t="str">
        <f t="shared" si="58"/>
        <v>103249584</v>
      </c>
      <c r="C983" s="628">
        <f t="shared" si="59"/>
        <v>45107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ХОЛДИНГ ВАРНА АД</v>
      </c>
      <c r="B984" s="624" t="str">
        <f t="shared" si="58"/>
        <v>103249584</v>
      </c>
      <c r="C984" s="628">
        <f t="shared" si="59"/>
        <v>45107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ХОЛДИНГ ВАРНА АД</v>
      </c>
      <c r="B985" s="624" t="str">
        <f t="shared" si="58"/>
        <v>103249584</v>
      </c>
      <c r="C985" s="628">
        <f t="shared" si="59"/>
        <v>45107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43953</v>
      </c>
    </row>
    <row r="986" spans="1:8">
      <c r="A986" s="624" t="str">
        <f t="shared" si="57"/>
        <v>ХОЛДИНГ ВАРНА АД</v>
      </c>
      <c r="B986" s="624" t="str">
        <f t="shared" si="58"/>
        <v>103249584</v>
      </c>
      <c r="C986" s="628">
        <f t="shared" si="59"/>
        <v>45107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1314</v>
      </c>
    </row>
    <row r="987" spans="1:8">
      <c r="A987" s="624" t="str">
        <f t="shared" si="57"/>
        <v>ХОЛДИНГ ВАРНА АД</v>
      </c>
      <c r="B987" s="624" t="str">
        <f t="shared" si="58"/>
        <v>103249584</v>
      </c>
      <c r="C987" s="628">
        <f t="shared" si="59"/>
        <v>45107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ХОЛДИНГ ВАРНА АД</v>
      </c>
      <c r="B988" s="624" t="str">
        <f t="shared" si="58"/>
        <v>103249584</v>
      </c>
      <c r="C988" s="628">
        <f t="shared" si="59"/>
        <v>45107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ХОЛДИНГ ВАРНА АД</v>
      </c>
      <c r="B989" s="624" t="str">
        <f t="shared" si="58"/>
        <v>103249584</v>
      </c>
      <c r="C989" s="628">
        <f t="shared" si="59"/>
        <v>45107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ХОЛДИНГ ВАРНА АД</v>
      </c>
      <c r="B990" s="624" t="str">
        <f t="shared" si="58"/>
        <v>103249584</v>
      </c>
      <c r="C990" s="628">
        <f t="shared" si="59"/>
        <v>45107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ХОЛДИНГ ВАРНА АД</v>
      </c>
      <c r="B991" s="624" t="str">
        <f t="shared" si="58"/>
        <v>103249584</v>
      </c>
      <c r="C991" s="628">
        <f t="shared" si="59"/>
        <v>45107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ХОЛДИНГ ВАРНА АД</v>
      </c>
      <c r="B992" s="624" t="str">
        <f t="shared" si="58"/>
        <v>103249584</v>
      </c>
      <c r="C992" s="628">
        <f t="shared" si="59"/>
        <v>45107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ХОЛДИНГ ВАРНА АД</v>
      </c>
      <c r="B993" s="624" t="str">
        <f t="shared" si="58"/>
        <v>103249584</v>
      </c>
      <c r="C993" s="628">
        <f t="shared" si="59"/>
        <v>45107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ХОЛДИНГ ВАРНА АД</v>
      </c>
      <c r="B994" s="624" t="str">
        <f t="shared" si="58"/>
        <v>103249584</v>
      </c>
      <c r="C994" s="628">
        <f t="shared" si="59"/>
        <v>45107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ХОЛДИНГ ВАРНА АД</v>
      </c>
      <c r="B995" s="624" t="str">
        <f t="shared" si="58"/>
        <v>103249584</v>
      </c>
      <c r="C995" s="628">
        <f t="shared" si="59"/>
        <v>45107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ХОЛДИНГ ВАРНА АД</v>
      </c>
      <c r="B996" s="624" t="str">
        <f t="shared" si="58"/>
        <v>103249584</v>
      </c>
      <c r="C996" s="628">
        <f t="shared" si="59"/>
        <v>45107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ХОЛДИНГ ВАРНА АД</v>
      </c>
      <c r="B997" s="624" t="str">
        <f t="shared" si="58"/>
        <v>103249584</v>
      </c>
      <c r="C997" s="628">
        <f t="shared" si="59"/>
        <v>45107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ХОЛДИНГ ВАРНА АД</v>
      </c>
      <c r="B998" s="624" t="str">
        <f t="shared" si="58"/>
        <v>103249584</v>
      </c>
      <c r="C998" s="628">
        <f t="shared" si="59"/>
        <v>45107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ХОЛДИНГ ВАРНА АД</v>
      </c>
      <c r="B999" s="624" t="str">
        <f t="shared" si="58"/>
        <v>103249584</v>
      </c>
      <c r="C999" s="628">
        <f t="shared" si="59"/>
        <v>45107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ХОЛДИНГ ВАРНА АД</v>
      </c>
      <c r="B1000" s="624" t="str">
        <f t="shared" si="58"/>
        <v>103249584</v>
      </c>
      <c r="C1000" s="628">
        <f t="shared" si="59"/>
        <v>45107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ХОЛДИНГ ВАРНА АД</v>
      </c>
      <c r="B1001" s="624" t="str">
        <f t="shared" si="58"/>
        <v>103249584</v>
      </c>
      <c r="C1001" s="628">
        <f t="shared" si="59"/>
        <v>45107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ХОЛДИНГ ВАРНА АД</v>
      </c>
      <c r="B1002" s="624" t="str">
        <f t="shared" si="58"/>
        <v>103249584</v>
      </c>
      <c r="C1002" s="628">
        <f t="shared" si="59"/>
        <v>45107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ХОЛДИНГ ВАРНА АД</v>
      </c>
      <c r="B1003" s="624" t="str">
        <f t="shared" si="58"/>
        <v>103249584</v>
      </c>
      <c r="C1003" s="628">
        <f t="shared" si="59"/>
        <v>45107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ХОЛДИНГ ВАРНА АД</v>
      </c>
      <c r="B1004" s="624" t="str">
        <f t="shared" si="58"/>
        <v>103249584</v>
      </c>
      <c r="C1004" s="628">
        <f t="shared" si="59"/>
        <v>45107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ХОЛДИНГ ВАРНА АД</v>
      </c>
      <c r="B1005" s="624" t="str">
        <f t="shared" si="58"/>
        <v>103249584</v>
      </c>
      <c r="C1005" s="628">
        <f t="shared" si="59"/>
        <v>45107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ХОЛДИНГ ВАРНА АД</v>
      </c>
      <c r="B1006" s="624" t="str">
        <f t="shared" si="58"/>
        <v>103249584</v>
      </c>
      <c r="C1006" s="628">
        <f t="shared" si="59"/>
        <v>45107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ХОЛДИНГ ВАРНА АД</v>
      </c>
      <c r="B1007" s="624" t="str">
        <f t="shared" si="58"/>
        <v>103249584</v>
      </c>
      <c r="C1007" s="628">
        <f t="shared" si="59"/>
        <v>45107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45267</v>
      </c>
    </row>
    <row r="1008" spans="1:8">
      <c r="A1008" s="624" t="str">
        <f t="shared" si="57"/>
        <v>ХОЛДИНГ ВАРНА АД</v>
      </c>
      <c r="B1008" s="624" t="str">
        <f t="shared" si="58"/>
        <v>103249584</v>
      </c>
      <c r="C1008" s="628">
        <f t="shared" si="59"/>
        <v>45107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ХОЛДИНГ ВАРНА АД</v>
      </c>
      <c r="B1009" s="624" t="str">
        <f t="shared" si="58"/>
        <v>103249584</v>
      </c>
      <c r="C1009" s="628">
        <f t="shared" si="59"/>
        <v>45107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ХОЛДИНГ ВАРНА АД</v>
      </c>
      <c r="B1010" s="624" t="str">
        <f t="shared" si="58"/>
        <v>103249584</v>
      </c>
      <c r="C1010" s="628">
        <f t="shared" si="59"/>
        <v>45107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ХОЛДИНГ ВАРНА АД</v>
      </c>
      <c r="B1011" s="624" t="str">
        <f t="shared" si="58"/>
        <v>103249584</v>
      </c>
      <c r="C1011" s="628">
        <f t="shared" si="59"/>
        <v>45107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ХОЛДИНГ ВАРНА АД</v>
      </c>
      <c r="B1012" s="624" t="str">
        <f t="shared" si="58"/>
        <v>103249584</v>
      </c>
      <c r="C1012" s="628">
        <f t="shared" si="59"/>
        <v>45107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15805</v>
      </c>
    </row>
    <row r="1013" spans="1:8">
      <c r="A1013" s="624" t="str">
        <f t="shared" si="57"/>
        <v>ХОЛДИНГ ВАРНА АД</v>
      </c>
      <c r="B1013" s="624" t="str">
        <f t="shared" si="58"/>
        <v>103249584</v>
      </c>
      <c r="C1013" s="628">
        <f t="shared" si="59"/>
        <v>45107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15805</v>
      </c>
    </row>
    <row r="1014" spans="1:8">
      <c r="A1014" s="624" t="str">
        <f t="shared" si="57"/>
        <v>ХОЛДИНГ ВАРНА АД</v>
      </c>
      <c r="B1014" s="624" t="str">
        <f t="shared" si="58"/>
        <v>103249584</v>
      </c>
      <c r="C1014" s="628">
        <f t="shared" si="59"/>
        <v>45107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ХОЛДИНГ ВАРНА АД</v>
      </c>
      <c r="B1015" s="624" t="str">
        <f t="shared" si="58"/>
        <v>103249584</v>
      </c>
      <c r="C1015" s="628">
        <f t="shared" si="59"/>
        <v>45107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ХОЛДИНГ ВАРНА АД</v>
      </c>
      <c r="B1016" s="624" t="str">
        <f t="shared" si="58"/>
        <v>103249584</v>
      </c>
      <c r="C1016" s="628">
        <f t="shared" si="59"/>
        <v>45107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ХОЛДИНГ ВАРНА АД</v>
      </c>
      <c r="B1017" s="624" t="str">
        <f t="shared" si="58"/>
        <v>103249584</v>
      </c>
      <c r="C1017" s="628">
        <f t="shared" si="59"/>
        <v>45107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ХОЛДИНГ ВАРНА АД</v>
      </c>
      <c r="B1018" s="624" t="str">
        <f t="shared" si="58"/>
        <v>103249584</v>
      </c>
      <c r="C1018" s="628">
        <f t="shared" si="59"/>
        <v>45107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ХОЛДИНГ ВАРНА АД</v>
      </c>
      <c r="B1019" s="624" t="str">
        <f t="shared" si="58"/>
        <v>103249584</v>
      </c>
      <c r="C1019" s="628">
        <f t="shared" si="59"/>
        <v>45107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3912</v>
      </c>
    </row>
    <row r="1020" spans="1:8">
      <c r="A1020" s="624" t="str">
        <f t="shared" si="57"/>
        <v>ХОЛДИНГ ВАРНА АД</v>
      </c>
      <c r="B1020" s="624" t="str">
        <f t="shared" si="58"/>
        <v>103249584</v>
      </c>
      <c r="C1020" s="628">
        <f t="shared" si="59"/>
        <v>45107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ХОЛДИНГ ВАРНА АД</v>
      </c>
      <c r="B1021" s="624" t="str">
        <f t="shared" si="58"/>
        <v>103249584</v>
      </c>
      <c r="C1021" s="628">
        <f t="shared" si="59"/>
        <v>45107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ХОЛДИНГ ВАРНА АД</v>
      </c>
      <c r="B1022" s="624" t="str">
        <f t="shared" si="58"/>
        <v>103249584</v>
      </c>
      <c r="C1022" s="628">
        <f t="shared" si="59"/>
        <v>45107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19717</v>
      </c>
    </row>
    <row r="1023" spans="1:8">
      <c r="A1023" s="624" t="str">
        <f t="shared" si="57"/>
        <v>ХОЛДИНГ ВАРНА АД</v>
      </c>
      <c r="B1023" s="624" t="str">
        <f t="shared" si="58"/>
        <v>103249584</v>
      </c>
      <c r="C1023" s="628">
        <f t="shared" si="59"/>
        <v>45107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ХОЛДИНГ ВАРНА АД</v>
      </c>
      <c r="B1024" s="624" t="str">
        <f t="shared" si="58"/>
        <v>103249584</v>
      </c>
      <c r="C1024" s="628">
        <f t="shared" si="59"/>
        <v>45107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124</v>
      </c>
    </row>
    <row r="1025" spans="1:8">
      <c r="A1025" s="624" t="str">
        <f t="shared" si="57"/>
        <v>ХОЛДИНГ ВАРНА АД</v>
      </c>
      <c r="B1025" s="624" t="str">
        <f t="shared" si="58"/>
        <v>103249584</v>
      </c>
      <c r="C1025" s="628">
        <f t="shared" si="59"/>
        <v>45107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ХОЛДИНГ ВАРНА АД</v>
      </c>
      <c r="B1026" s="624" t="str">
        <f t="shared" si="58"/>
        <v>103249584</v>
      </c>
      <c r="C1026" s="628">
        <f t="shared" si="59"/>
        <v>45107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ХОЛДИНГ ВАРНА АД</v>
      </c>
      <c r="B1027" s="624" t="str">
        <f t="shared" si="58"/>
        <v>103249584</v>
      </c>
      <c r="C1027" s="628">
        <f t="shared" si="59"/>
        <v>45107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124</v>
      </c>
    </row>
    <row r="1028" spans="1:8">
      <c r="A1028" s="624" t="str">
        <f t="shared" si="57"/>
        <v>ХОЛДИНГ ВАРНА АД</v>
      </c>
      <c r="B1028" s="624" t="str">
        <f t="shared" si="58"/>
        <v>103249584</v>
      </c>
      <c r="C1028" s="628">
        <f t="shared" si="59"/>
        <v>45107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26185</v>
      </c>
    </row>
    <row r="1029" spans="1:8">
      <c r="A1029" s="624" t="str">
        <f t="shared" si="57"/>
        <v>ХОЛДИНГ ВАРНА АД</v>
      </c>
      <c r="B1029" s="624" t="str">
        <f t="shared" si="58"/>
        <v>103249584</v>
      </c>
      <c r="C1029" s="628">
        <f t="shared" si="59"/>
        <v>45107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16787</v>
      </c>
    </row>
    <row r="1030" spans="1:8">
      <c r="A1030" s="624" t="str">
        <f t="shared" si="57"/>
        <v>ХОЛДИНГ ВАРНА АД</v>
      </c>
      <c r="B1030" s="624" t="str">
        <f t="shared" si="58"/>
        <v>103249584</v>
      </c>
      <c r="C1030" s="628">
        <f t="shared" si="59"/>
        <v>45107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ХОЛДИНГ ВАРНА АД</v>
      </c>
      <c r="B1031" s="624" t="str">
        <f t="shared" si="58"/>
        <v>103249584</v>
      </c>
      <c r="C1031" s="628">
        <f t="shared" si="59"/>
        <v>45107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9398</v>
      </c>
    </row>
    <row r="1032" spans="1:8">
      <c r="A1032" s="624" t="str">
        <f t="shared" si="57"/>
        <v>ХОЛДИНГ ВАРНА АД</v>
      </c>
      <c r="B1032" s="624" t="str">
        <f t="shared" si="58"/>
        <v>103249584</v>
      </c>
      <c r="C1032" s="628">
        <f t="shared" si="59"/>
        <v>45107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ХОЛДИНГ ВАРНА АД</v>
      </c>
      <c r="B1033" s="624" t="str">
        <f t="shared" si="58"/>
        <v>103249584</v>
      </c>
      <c r="C1033" s="628">
        <f t="shared" si="59"/>
        <v>45107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1102</v>
      </c>
    </row>
    <row r="1034" spans="1:8">
      <c r="A1034" s="624" t="str">
        <f t="shared" si="57"/>
        <v>ХОЛДИНГ ВАРНА АД</v>
      </c>
      <c r="B1034" s="624" t="str">
        <f t="shared" si="58"/>
        <v>103249584</v>
      </c>
      <c r="C1034" s="628">
        <f t="shared" si="59"/>
        <v>45107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ХОЛДИНГ ВАРНА АД</v>
      </c>
      <c r="B1035" s="624" t="str">
        <f t="shared" si="58"/>
        <v>103249584</v>
      </c>
      <c r="C1035" s="628">
        <f t="shared" si="59"/>
        <v>45107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1102</v>
      </c>
    </row>
    <row r="1036" spans="1:8">
      <c r="A1036" s="624" t="str">
        <f t="shared" si="57"/>
        <v>ХОЛДИНГ ВАРНА АД</v>
      </c>
      <c r="B1036" s="624" t="str">
        <f t="shared" si="58"/>
        <v>103249584</v>
      </c>
      <c r="C1036" s="628">
        <f t="shared" si="59"/>
        <v>45107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ХОЛДИНГ ВАРНА АД</v>
      </c>
      <c r="B1037" s="624" t="str">
        <f t="shared" si="58"/>
        <v>103249584</v>
      </c>
      <c r="C1037" s="628">
        <f t="shared" si="59"/>
        <v>45107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ХОЛДИНГ ВАРНА АД</v>
      </c>
      <c r="B1038" s="624" t="str">
        <f t="shared" si="58"/>
        <v>103249584</v>
      </c>
      <c r="C1038" s="628">
        <f t="shared" si="59"/>
        <v>45107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2892</v>
      </c>
    </row>
    <row r="1039" spans="1:8">
      <c r="A1039" s="624" t="str">
        <f t="shared" si="57"/>
        <v>ХОЛДИНГ ВАРНА АД</v>
      </c>
      <c r="B1039" s="624" t="str">
        <f t="shared" si="58"/>
        <v>103249584</v>
      </c>
      <c r="C1039" s="628">
        <f t="shared" si="59"/>
        <v>45107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ХОЛДИНГ ВАРНА АД</v>
      </c>
      <c r="B1040" s="624" t="str">
        <f t="shared" ref="B1040:B1103" si="61">pdeBulstat</f>
        <v>103249584</v>
      </c>
      <c r="C1040" s="628">
        <f t="shared" ref="C1040:C1103" si="62">endDate</f>
        <v>45107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2826</v>
      </c>
    </row>
    <row r="1041" spans="1:8">
      <c r="A1041" s="624" t="str">
        <f t="shared" si="60"/>
        <v>ХОЛДИНГ ВАРНА АД</v>
      </c>
      <c r="B1041" s="624" t="str">
        <f t="shared" si="61"/>
        <v>103249584</v>
      </c>
      <c r="C1041" s="628">
        <f t="shared" si="62"/>
        <v>45107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ХОЛДИНГ ВАРНА АД</v>
      </c>
      <c r="B1042" s="624" t="str">
        <f t="shared" si="61"/>
        <v>103249584</v>
      </c>
      <c r="C1042" s="628">
        <f t="shared" si="62"/>
        <v>45107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31</v>
      </c>
    </row>
    <row r="1043" spans="1:8">
      <c r="A1043" s="624" t="str">
        <f t="shared" si="60"/>
        <v>ХОЛДИНГ ВАРНА АД</v>
      </c>
      <c r="B1043" s="624" t="str">
        <f t="shared" si="61"/>
        <v>103249584</v>
      </c>
      <c r="C1043" s="628">
        <f t="shared" si="62"/>
        <v>45107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35</v>
      </c>
    </row>
    <row r="1044" spans="1:8">
      <c r="A1044" s="624" t="str">
        <f t="shared" si="60"/>
        <v>ХОЛДИНГ ВАРНА АД</v>
      </c>
      <c r="B1044" s="624" t="str">
        <f t="shared" si="61"/>
        <v>103249584</v>
      </c>
      <c r="C1044" s="628">
        <f t="shared" si="62"/>
        <v>45107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ХОЛДИНГ ВАРНА АД</v>
      </c>
      <c r="B1045" s="624" t="str">
        <f t="shared" si="61"/>
        <v>103249584</v>
      </c>
      <c r="C1045" s="628">
        <f t="shared" si="62"/>
        <v>45107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ХОЛДИНГ ВАРНА АД</v>
      </c>
      <c r="B1046" s="624" t="str">
        <f t="shared" si="61"/>
        <v>103249584</v>
      </c>
      <c r="C1046" s="628">
        <f t="shared" si="62"/>
        <v>45107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35</v>
      </c>
    </row>
    <row r="1047" spans="1:8">
      <c r="A1047" s="624" t="str">
        <f t="shared" si="60"/>
        <v>ХОЛДИНГ ВАРНА АД</v>
      </c>
      <c r="B1047" s="624" t="str">
        <f t="shared" si="61"/>
        <v>103249584</v>
      </c>
      <c r="C1047" s="628">
        <f t="shared" si="62"/>
        <v>45107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ХОЛДИНГ ВАРНА АД</v>
      </c>
      <c r="B1048" s="624" t="str">
        <f t="shared" si="61"/>
        <v>103249584</v>
      </c>
      <c r="C1048" s="628">
        <f t="shared" si="62"/>
        <v>45107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ХОЛДИНГ ВАРНА АД</v>
      </c>
      <c r="B1049" s="624" t="str">
        <f t="shared" si="61"/>
        <v>103249584</v>
      </c>
      <c r="C1049" s="628">
        <f t="shared" si="62"/>
        <v>45107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30303</v>
      </c>
    </row>
    <row r="1050" spans="1:8">
      <c r="A1050" s="624" t="str">
        <f t="shared" si="60"/>
        <v>ХОЛДИНГ ВАРНА АД</v>
      </c>
      <c r="B1050" s="624" t="str">
        <f t="shared" si="61"/>
        <v>103249584</v>
      </c>
      <c r="C1050" s="628">
        <f t="shared" si="62"/>
        <v>45107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50020</v>
      </c>
    </row>
    <row r="1051" spans="1:8">
      <c r="A1051" s="624" t="str">
        <f t="shared" si="60"/>
        <v>ХОЛДИНГ ВАРНА АД</v>
      </c>
      <c r="B1051" s="624" t="str">
        <f t="shared" si="61"/>
        <v>103249584</v>
      </c>
      <c r="C1051" s="628">
        <f t="shared" si="62"/>
        <v>45107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ХОЛДИНГ ВАРНА АД</v>
      </c>
      <c r="B1052" s="624" t="str">
        <f t="shared" si="61"/>
        <v>103249584</v>
      </c>
      <c r="C1052" s="628">
        <f t="shared" si="62"/>
        <v>45107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ХОЛДИНГ ВАРНА АД</v>
      </c>
      <c r="B1053" s="624" t="str">
        <f t="shared" si="61"/>
        <v>103249584</v>
      </c>
      <c r="C1053" s="628">
        <f t="shared" si="62"/>
        <v>45107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ХОЛДИНГ ВАРНА АД</v>
      </c>
      <c r="B1054" s="624" t="str">
        <f t="shared" si="61"/>
        <v>103249584</v>
      </c>
      <c r="C1054" s="628">
        <f t="shared" si="62"/>
        <v>45107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ХОЛДИНГ ВАРНА АД</v>
      </c>
      <c r="B1055" s="624" t="str">
        <f t="shared" si="61"/>
        <v>103249584</v>
      </c>
      <c r="C1055" s="628">
        <f t="shared" si="62"/>
        <v>45107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ХОЛДИНГ ВАРНА АД</v>
      </c>
      <c r="B1056" s="624" t="str">
        <f t="shared" si="61"/>
        <v>103249584</v>
      </c>
      <c r="C1056" s="628">
        <f t="shared" si="62"/>
        <v>45107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ХОЛДИНГ ВАРНА АД</v>
      </c>
      <c r="B1057" s="624" t="str">
        <f t="shared" si="61"/>
        <v>103249584</v>
      </c>
      <c r="C1057" s="628">
        <f t="shared" si="62"/>
        <v>45107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ХОЛДИНГ ВАРНА АД</v>
      </c>
      <c r="B1058" s="624" t="str">
        <f t="shared" si="61"/>
        <v>103249584</v>
      </c>
      <c r="C1058" s="628">
        <f t="shared" si="62"/>
        <v>45107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ХОЛДИНГ ВАРНА АД</v>
      </c>
      <c r="B1059" s="624" t="str">
        <f t="shared" si="61"/>
        <v>103249584</v>
      </c>
      <c r="C1059" s="628">
        <f t="shared" si="62"/>
        <v>45107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ХОЛДИНГ ВАРНА АД</v>
      </c>
      <c r="B1060" s="624" t="str">
        <f t="shared" si="61"/>
        <v>103249584</v>
      </c>
      <c r="C1060" s="628">
        <f t="shared" si="62"/>
        <v>45107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ХОЛДИНГ ВАРНА АД</v>
      </c>
      <c r="B1061" s="624" t="str">
        <f t="shared" si="61"/>
        <v>103249584</v>
      </c>
      <c r="C1061" s="628">
        <f t="shared" si="62"/>
        <v>45107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ХОЛДИНГ ВАРНА АД</v>
      </c>
      <c r="B1062" s="624" t="str">
        <f t="shared" si="61"/>
        <v>103249584</v>
      </c>
      <c r="C1062" s="628">
        <f t="shared" si="62"/>
        <v>45107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ХОЛДИНГ ВАРНА АД</v>
      </c>
      <c r="B1063" s="624" t="str">
        <f t="shared" si="61"/>
        <v>103249584</v>
      </c>
      <c r="C1063" s="628">
        <f t="shared" si="62"/>
        <v>45107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ХОЛДИНГ ВАРНА АД</v>
      </c>
      <c r="B1064" s="624" t="str">
        <f t="shared" si="61"/>
        <v>103249584</v>
      </c>
      <c r="C1064" s="628">
        <f t="shared" si="62"/>
        <v>45107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ХОЛДИНГ ВАРНА АД</v>
      </c>
      <c r="B1065" s="624" t="str">
        <f t="shared" si="61"/>
        <v>103249584</v>
      </c>
      <c r="C1065" s="628">
        <f t="shared" si="62"/>
        <v>45107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ХОЛДИНГ ВАРНА АД</v>
      </c>
      <c r="B1066" s="624" t="str">
        <f t="shared" si="61"/>
        <v>103249584</v>
      </c>
      <c r="C1066" s="628">
        <f t="shared" si="62"/>
        <v>45107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ХОЛДИНГ ВАРНА АД</v>
      </c>
      <c r="B1067" s="624" t="str">
        <f t="shared" si="61"/>
        <v>103249584</v>
      </c>
      <c r="C1067" s="628">
        <f t="shared" si="62"/>
        <v>45107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124</v>
      </c>
    </row>
    <row r="1068" spans="1:8">
      <c r="A1068" s="624" t="str">
        <f t="shared" si="60"/>
        <v>ХОЛДИНГ ВАРНА АД</v>
      </c>
      <c r="B1068" s="624" t="str">
        <f t="shared" si="61"/>
        <v>103249584</v>
      </c>
      <c r="C1068" s="628">
        <f t="shared" si="62"/>
        <v>45107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ХОЛДИНГ ВАРНА АД</v>
      </c>
      <c r="B1069" s="624" t="str">
        <f t="shared" si="61"/>
        <v>103249584</v>
      </c>
      <c r="C1069" s="628">
        <f t="shared" si="62"/>
        <v>45107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ХОЛДИНГ ВАРНА АД</v>
      </c>
      <c r="B1070" s="624" t="str">
        <f t="shared" si="61"/>
        <v>103249584</v>
      </c>
      <c r="C1070" s="628">
        <f t="shared" si="62"/>
        <v>45107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124</v>
      </c>
    </row>
    <row r="1071" spans="1:8">
      <c r="A1071" s="624" t="str">
        <f t="shared" si="60"/>
        <v>ХОЛДИНГ ВАРНА АД</v>
      </c>
      <c r="B1071" s="624" t="str">
        <f t="shared" si="61"/>
        <v>103249584</v>
      </c>
      <c r="C1071" s="628">
        <f t="shared" si="62"/>
        <v>45107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26185</v>
      </c>
    </row>
    <row r="1072" spans="1:8">
      <c r="A1072" s="624" t="str">
        <f t="shared" si="60"/>
        <v>ХОЛДИНГ ВАРНА АД</v>
      </c>
      <c r="B1072" s="624" t="str">
        <f t="shared" si="61"/>
        <v>103249584</v>
      </c>
      <c r="C1072" s="628">
        <f t="shared" si="62"/>
        <v>45107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16787</v>
      </c>
    </row>
    <row r="1073" spans="1:8">
      <c r="A1073" s="624" t="str">
        <f t="shared" si="60"/>
        <v>ХОЛДИНГ ВАРНА АД</v>
      </c>
      <c r="B1073" s="624" t="str">
        <f t="shared" si="61"/>
        <v>103249584</v>
      </c>
      <c r="C1073" s="628">
        <f t="shared" si="62"/>
        <v>45107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ХОЛДИНГ ВАРНА АД</v>
      </c>
      <c r="B1074" s="624" t="str">
        <f t="shared" si="61"/>
        <v>103249584</v>
      </c>
      <c r="C1074" s="628">
        <f t="shared" si="62"/>
        <v>45107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9398</v>
      </c>
    </row>
    <row r="1075" spans="1:8">
      <c r="A1075" s="624" t="str">
        <f t="shared" si="60"/>
        <v>ХОЛДИНГ ВАРНА АД</v>
      </c>
      <c r="B1075" s="624" t="str">
        <f t="shared" si="61"/>
        <v>103249584</v>
      </c>
      <c r="C1075" s="628">
        <f t="shared" si="62"/>
        <v>45107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ХОЛДИНГ ВАРНА АД</v>
      </c>
      <c r="B1076" s="624" t="str">
        <f t="shared" si="61"/>
        <v>103249584</v>
      </c>
      <c r="C1076" s="628">
        <f t="shared" si="62"/>
        <v>45107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1102</v>
      </c>
    </row>
    <row r="1077" spans="1:8">
      <c r="A1077" s="624" t="str">
        <f t="shared" si="60"/>
        <v>ХОЛДИНГ ВАРНА АД</v>
      </c>
      <c r="B1077" s="624" t="str">
        <f t="shared" si="61"/>
        <v>103249584</v>
      </c>
      <c r="C1077" s="628">
        <f t="shared" si="62"/>
        <v>45107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ХОЛДИНГ ВАРНА АД</v>
      </c>
      <c r="B1078" s="624" t="str">
        <f t="shared" si="61"/>
        <v>103249584</v>
      </c>
      <c r="C1078" s="628">
        <f t="shared" si="62"/>
        <v>45107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1102</v>
      </c>
    </row>
    <row r="1079" spans="1:8">
      <c r="A1079" s="624" t="str">
        <f t="shared" si="60"/>
        <v>ХОЛДИНГ ВАРНА АД</v>
      </c>
      <c r="B1079" s="624" t="str">
        <f t="shared" si="61"/>
        <v>103249584</v>
      </c>
      <c r="C1079" s="628">
        <f t="shared" si="62"/>
        <v>45107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ХОЛДИНГ ВАРНА АД</v>
      </c>
      <c r="B1080" s="624" t="str">
        <f t="shared" si="61"/>
        <v>103249584</v>
      </c>
      <c r="C1080" s="628">
        <f t="shared" si="62"/>
        <v>45107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ХОЛДИНГ ВАРНА АД</v>
      </c>
      <c r="B1081" s="624" t="str">
        <f t="shared" si="61"/>
        <v>103249584</v>
      </c>
      <c r="C1081" s="628">
        <f t="shared" si="62"/>
        <v>45107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2892</v>
      </c>
    </row>
    <row r="1082" spans="1:8">
      <c r="A1082" s="624" t="str">
        <f t="shared" si="60"/>
        <v>ХОЛДИНГ ВАРНА АД</v>
      </c>
      <c r="B1082" s="624" t="str">
        <f t="shared" si="61"/>
        <v>103249584</v>
      </c>
      <c r="C1082" s="628">
        <f t="shared" si="62"/>
        <v>45107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ХОЛДИНГ ВАРНА АД</v>
      </c>
      <c r="B1083" s="624" t="str">
        <f t="shared" si="61"/>
        <v>103249584</v>
      </c>
      <c r="C1083" s="628">
        <f t="shared" si="62"/>
        <v>45107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2826</v>
      </c>
    </row>
    <row r="1084" spans="1:8">
      <c r="A1084" s="624" t="str">
        <f t="shared" si="60"/>
        <v>ХОЛДИНГ ВАРНА АД</v>
      </c>
      <c r="B1084" s="624" t="str">
        <f t="shared" si="61"/>
        <v>103249584</v>
      </c>
      <c r="C1084" s="628">
        <f t="shared" si="62"/>
        <v>45107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ХОЛДИНГ ВАРНА АД</v>
      </c>
      <c r="B1085" s="624" t="str">
        <f t="shared" si="61"/>
        <v>103249584</v>
      </c>
      <c r="C1085" s="628">
        <f t="shared" si="62"/>
        <v>45107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31</v>
      </c>
    </row>
    <row r="1086" spans="1:8">
      <c r="A1086" s="624" t="str">
        <f t="shared" si="60"/>
        <v>ХОЛДИНГ ВАРНА АД</v>
      </c>
      <c r="B1086" s="624" t="str">
        <f t="shared" si="61"/>
        <v>103249584</v>
      </c>
      <c r="C1086" s="628">
        <f t="shared" si="62"/>
        <v>45107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35</v>
      </c>
    </row>
    <row r="1087" spans="1:8">
      <c r="A1087" s="624" t="str">
        <f t="shared" si="60"/>
        <v>ХОЛДИНГ ВАРНА АД</v>
      </c>
      <c r="B1087" s="624" t="str">
        <f t="shared" si="61"/>
        <v>103249584</v>
      </c>
      <c r="C1087" s="628">
        <f t="shared" si="62"/>
        <v>45107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ХОЛДИНГ ВАРНА АД</v>
      </c>
      <c r="B1088" s="624" t="str">
        <f t="shared" si="61"/>
        <v>103249584</v>
      </c>
      <c r="C1088" s="628">
        <f t="shared" si="62"/>
        <v>45107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ХОЛДИНГ ВАРНА АД</v>
      </c>
      <c r="B1089" s="624" t="str">
        <f t="shared" si="61"/>
        <v>103249584</v>
      </c>
      <c r="C1089" s="628">
        <f t="shared" si="62"/>
        <v>45107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35</v>
      </c>
    </row>
    <row r="1090" spans="1:8">
      <c r="A1090" s="624" t="str">
        <f t="shared" si="60"/>
        <v>ХОЛДИНГ ВАРНА АД</v>
      </c>
      <c r="B1090" s="624" t="str">
        <f t="shared" si="61"/>
        <v>103249584</v>
      </c>
      <c r="C1090" s="628">
        <f t="shared" si="62"/>
        <v>45107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ХОЛДИНГ ВАРНА АД</v>
      </c>
      <c r="B1091" s="624" t="str">
        <f t="shared" si="61"/>
        <v>103249584</v>
      </c>
      <c r="C1091" s="628">
        <f t="shared" si="62"/>
        <v>45107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ХОЛДИНГ ВАРНА АД</v>
      </c>
      <c r="B1092" s="624" t="str">
        <f t="shared" si="61"/>
        <v>103249584</v>
      </c>
      <c r="C1092" s="628">
        <f t="shared" si="62"/>
        <v>45107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30303</v>
      </c>
    </row>
    <row r="1093" spans="1:8">
      <c r="A1093" s="624" t="str">
        <f t="shared" si="60"/>
        <v>ХОЛДИНГ ВАРНА АД</v>
      </c>
      <c r="B1093" s="624" t="str">
        <f t="shared" si="61"/>
        <v>103249584</v>
      </c>
      <c r="C1093" s="628">
        <f t="shared" si="62"/>
        <v>45107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30303</v>
      </c>
    </row>
    <row r="1094" spans="1:8">
      <c r="A1094" s="624" t="str">
        <f t="shared" si="60"/>
        <v>ХОЛДИНГ ВАРНА АД</v>
      </c>
      <c r="B1094" s="624" t="str">
        <f t="shared" si="61"/>
        <v>103249584</v>
      </c>
      <c r="C1094" s="628">
        <f t="shared" si="62"/>
        <v>45107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ХОЛДИНГ ВАРНА АД</v>
      </c>
      <c r="B1095" s="624" t="str">
        <f t="shared" si="61"/>
        <v>103249584</v>
      </c>
      <c r="C1095" s="628">
        <f t="shared" si="62"/>
        <v>45107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ХОЛДИНГ ВАРНА АД</v>
      </c>
      <c r="B1096" s="624" t="str">
        <f t="shared" si="61"/>
        <v>103249584</v>
      </c>
      <c r="C1096" s="628">
        <f t="shared" si="62"/>
        <v>45107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ХОЛДИНГ ВАРНА АД</v>
      </c>
      <c r="B1097" s="624" t="str">
        <f t="shared" si="61"/>
        <v>103249584</v>
      </c>
      <c r="C1097" s="628">
        <f t="shared" si="62"/>
        <v>45107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ХОЛДИНГ ВАРНА АД</v>
      </c>
      <c r="B1098" s="624" t="str">
        <f t="shared" si="61"/>
        <v>103249584</v>
      </c>
      <c r="C1098" s="628">
        <f t="shared" si="62"/>
        <v>45107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15805</v>
      </c>
    </row>
    <row r="1099" spans="1:8">
      <c r="A1099" s="624" t="str">
        <f t="shared" si="60"/>
        <v>ХОЛДИНГ ВАРНА АД</v>
      </c>
      <c r="B1099" s="624" t="str">
        <f t="shared" si="61"/>
        <v>103249584</v>
      </c>
      <c r="C1099" s="628">
        <f t="shared" si="62"/>
        <v>45107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15805</v>
      </c>
    </row>
    <row r="1100" spans="1:8">
      <c r="A1100" s="624" t="str">
        <f t="shared" si="60"/>
        <v>ХОЛДИНГ ВАРНА АД</v>
      </c>
      <c r="B1100" s="624" t="str">
        <f t="shared" si="61"/>
        <v>103249584</v>
      </c>
      <c r="C1100" s="628">
        <f t="shared" si="62"/>
        <v>45107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ХОЛДИНГ ВАРНА АД</v>
      </c>
      <c r="B1101" s="624" t="str">
        <f t="shared" si="61"/>
        <v>103249584</v>
      </c>
      <c r="C1101" s="628">
        <f t="shared" si="62"/>
        <v>45107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ХОЛДИНГ ВАРНА АД</v>
      </c>
      <c r="B1102" s="624" t="str">
        <f t="shared" si="61"/>
        <v>103249584</v>
      </c>
      <c r="C1102" s="628">
        <f t="shared" si="62"/>
        <v>45107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ХОЛДИНГ ВАРНА АД</v>
      </c>
      <c r="B1103" s="624" t="str">
        <f t="shared" si="61"/>
        <v>103249584</v>
      </c>
      <c r="C1103" s="628">
        <f t="shared" si="62"/>
        <v>45107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ХОЛДИНГ ВАРНА АД</v>
      </c>
      <c r="B1104" s="624" t="str">
        <f t="shared" ref="B1104:B1167" si="64">pdeBulstat</f>
        <v>103249584</v>
      </c>
      <c r="C1104" s="628">
        <f t="shared" ref="C1104:C1167" si="65">endDate</f>
        <v>45107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ХОЛДИНГ ВАРНА АД</v>
      </c>
      <c r="B1105" s="624" t="str">
        <f t="shared" si="64"/>
        <v>103249584</v>
      </c>
      <c r="C1105" s="628">
        <f t="shared" si="65"/>
        <v>45107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3912</v>
      </c>
    </row>
    <row r="1106" spans="1:8">
      <c r="A1106" s="624" t="str">
        <f t="shared" si="63"/>
        <v>ХОЛДИНГ ВАРНА АД</v>
      </c>
      <c r="B1106" s="624" t="str">
        <f t="shared" si="64"/>
        <v>103249584</v>
      </c>
      <c r="C1106" s="628">
        <f t="shared" si="65"/>
        <v>45107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ХОЛДИНГ ВАРНА АД</v>
      </c>
      <c r="B1107" s="624" t="str">
        <f t="shared" si="64"/>
        <v>103249584</v>
      </c>
      <c r="C1107" s="628">
        <f t="shared" si="65"/>
        <v>45107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ХОЛДИНГ ВАРНА АД</v>
      </c>
      <c r="B1108" s="624" t="str">
        <f t="shared" si="64"/>
        <v>103249584</v>
      </c>
      <c r="C1108" s="628">
        <f t="shared" si="65"/>
        <v>45107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19717</v>
      </c>
    </row>
    <row r="1109" spans="1:8">
      <c r="A1109" s="624" t="str">
        <f t="shared" si="63"/>
        <v>ХОЛДИНГ ВАРНА АД</v>
      </c>
      <c r="B1109" s="624" t="str">
        <f t="shared" si="64"/>
        <v>103249584</v>
      </c>
      <c r="C1109" s="628">
        <f t="shared" si="65"/>
        <v>45107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ХОЛДИНГ ВАРНА АД</v>
      </c>
      <c r="B1110" s="624" t="str">
        <f t="shared" si="64"/>
        <v>103249584</v>
      </c>
      <c r="C1110" s="628">
        <f t="shared" si="65"/>
        <v>45107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ХОЛДИНГ ВАРНА АД</v>
      </c>
      <c r="B1111" s="624" t="str">
        <f t="shared" si="64"/>
        <v>103249584</v>
      </c>
      <c r="C1111" s="628">
        <f t="shared" si="65"/>
        <v>45107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ХОЛДИНГ ВАРНА АД</v>
      </c>
      <c r="B1112" s="624" t="str">
        <f t="shared" si="64"/>
        <v>103249584</v>
      </c>
      <c r="C1112" s="628">
        <f t="shared" si="65"/>
        <v>45107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ХОЛДИНГ ВАРНА АД</v>
      </c>
      <c r="B1113" s="624" t="str">
        <f t="shared" si="64"/>
        <v>103249584</v>
      </c>
      <c r="C1113" s="628">
        <f t="shared" si="65"/>
        <v>45107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ХОЛДИНГ ВАРНА АД</v>
      </c>
      <c r="B1114" s="624" t="str">
        <f t="shared" si="64"/>
        <v>103249584</v>
      </c>
      <c r="C1114" s="628">
        <f t="shared" si="65"/>
        <v>45107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ХОЛДИНГ ВАРНА АД</v>
      </c>
      <c r="B1115" s="624" t="str">
        <f t="shared" si="64"/>
        <v>103249584</v>
      </c>
      <c r="C1115" s="628">
        <f t="shared" si="65"/>
        <v>45107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ХОЛДИНГ ВАРНА АД</v>
      </c>
      <c r="B1116" s="624" t="str">
        <f t="shared" si="64"/>
        <v>103249584</v>
      </c>
      <c r="C1116" s="628">
        <f t="shared" si="65"/>
        <v>45107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ХОЛДИНГ ВАРНА АД</v>
      </c>
      <c r="B1117" s="624" t="str">
        <f t="shared" si="64"/>
        <v>103249584</v>
      </c>
      <c r="C1117" s="628">
        <f t="shared" si="65"/>
        <v>45107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ХОЛДИНГ ВАРНА АД</v>
      </c>
      <c r="B1118" s="624" t="str">
        <f t="shared" si="64"/>
        <v>103249584</v>
      </c>
      <c r="C1118" s="628">
        <f t="shared" si="65"/>
        <v>45107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ХОЛДИНГ ВАРНА АД</v>
      </c>
      <c r="B1119" s="624" t="str">
        <f t="shared" si="64"/>
        <v>103249584</v>
      </c>
      <c r="C1119" s="628">
        <f t="shared" si="65"/>
        <v>45107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ХОЛДИНГ ВАРНА АД</v>
      </c>
      <c r="B1120" s="624" t="str">
        <f t="shared" si="64"/>
        <v>103249584</v>
      </c>
      <c r="C1120" s="628">
        <f t="shared" si="65"/>
        <v>45107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ХОЛДИНГ ВАРНА АД</v>
      </c>
      <c r="B1121" s="624" t="str">
        <f t="shared" si="64"/>
        <v>103249584</v>
      </c>
      <c r="C1121" s="628">
        <f t="shared" si="65"/>
        <v>45107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ХОЛДИНГ ВАРНА АД</v>
      </c>
      <c r="B1122" s="624" t="str">
        <f t="shared" si="64"/>
        <v>103249584</v>
      </c>
      <c r="C1122" s="628">
        <f t="shared" si="65"/>
        <v>45107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ХОЛДИНГ ВАРНА АД</v>
      </c>
      <c r="B1123" s="624" t="str">
        <f t="shared" si="64"/>
        <v>103249584</v>
      </c>
      <c r="C1123" s="628">
        <f t="shared" si="65"/>
        <v>45107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ХОЛДИНГ ВАРНА АД</v>
      </c>
      <c r="B1124" s="624" t="str">
        <f t="shared" si="64"/>
        <v>103249584</v>
      </c>
      <c r="C1124" s="628">
        <f t="shared" si="65"/>
        <v>45107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ХОЛДИНГ ВАРНА АД</v>
      </c>
      <c r="B1125" s="624" t="str">
        <f t="shared" si="64"/>
        <v>103249584</v>
      </c>
      <c r="C1125" s="628">
        <f t="shared" si="65"/>
        <v>45107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ХОЛДИНГ ВАРНА АД</v>
      </c>
      <c r="B1126" s="624" t="str">
        <f t="shared" si="64"/>
        <v>103249584</v>
      </c>
      <c r="C1126" s="628">
        <f t="shared" si="65"/>
        <v>45107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ХОЛДИНГ ВАРНА АД</v>
      </c>
      <c r="B1127" s="624" t="str">
        <f t="shared" si="64"/>
        <v>103249584</v>
      </c>
      <c r="C1127" s="628">
        <f t="shared" si="65"/>
        <v>45107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ХОЛДИНГ ВАРНА АД</v>
      </c>
      <c r="B1128" s="624" t="str">
        <f t="shared" si="64"/>
        <v>103249584</v>
      </c>
      <c r="C1128" s="628">
        <f t="shared" si="65"/>
        <v>45107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ХОЛДИНГ ВАРНА АД</v>
      </c>
      <c r="B1129" s="624" t="str">
        <f t="shared" si="64"/>
        <v>103249584</v>
      </c>
      <c r="C1129" s="628">
        <f t="shared" si="65"/>
        <v>45107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ХОЛДИНГ ВАРНА АД</v>
      </c>
      <c r="B1130" s="624" t="str">
        <f t="shared" si="64"/>
        <v>103249584</v>
      </c>
      <c r="C1130" s="628">
        <f t="shared" si="65"/>
        <v>45107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ХОЛДИНГ ВАРНА АД</v>
      </c>
      <c r="B1131" s="624" t="str">
        <f t="shared" si="64"/>
        <v>103249584</v>
      </c>
      <c r="C1131" s="628">
        <f t="shared" si="65"/>
        <v>45107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ХОЛДИНГ ВАРНА АД</v>
      </c>
      <c r="B1132" s="624" t="str">
        <f t="shared" si="64"/>
        <v>103249584</v>
      </c>
      <c r="C1132" s="628">
        <f t="shared" si="65"/>
        <v>45107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ХОЛДИНГ ВАРНА АД</v>
      </c>
      <c r="B1133" s="624" t="str">
        <f t="shared" si="64"/>
        <v>103249584</v>
      </c>
      <c r="C1133" s="628">
        <f t="shared" si="65"/>
        <v>45107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ХОЛДИНГ ВАРНА АД</v>
      </c>
      <c r="B1134" s="624" t="str">
        <f t="shared" si="64"/>
        <v>103249584</v>
      </c>
      <c r="C1134" s="628">
        <f t="shared" si="65"/>
        <v>45107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ХОЛДИНГ ВАРНА АД</v>
      </c>
      <c r="B1135" s="624" t="str">
        <f t="shared" si="64"/>
        <v>103249584</v>
      </c>
      <c r="C1135" s="628">
        <f t="shared" si="65"/>
        <v>45107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ХОЛДИНГ ВАРНА АД</v>
      </c>
      <c r="B1136" s="624" t="str">
        <f t="shared" si="64"/>
        <v>103249584</v>
      </c>
      <c r="C1136" s="628">
        <f t="shared" si="65"/>
        <v>45107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19717</v>
      </c>
    </row>
    <row r="1137" spans="1:8">
      <c r="A1137" s="624" t="str">
        <f t="shared" si="63"/>
        <v>ХОЛДИНГ ВАРНА АД</v>
      </c>
      <c r="B1137" s="624" t="str">
        <f t="shared" si="64"/>
        <v>103249584</v>
      </c>
      <c r="C1137" s="628">
        <f t="shared" si="65"/>
        <v>45107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ХОЛДИНГ ВАРНА АД</v>
      </c>
      <c r="B1138" s="624" t="str">
        <f t="shared" si="64"/>
        <v>103249584</v>
      </c>
      <c r="C1138" s="628">
        <f t="shared" si="65"/>
        <v>45107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ХОЛДИНГ ВАРНА АД</v>
      </c>
      <c r="B1139" s="624" t="str">
        <f t="shared" si="64"/>
        <v>103249584</v>
      </c>
      <c r="C1139" s="628">
        <f t="shared" si="65"/>
        <v>45107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ХОЛДИНГ ВАРНА АД</v>
      </c>
      <c r="B1140" s="624" t="str">
        <f t="shared" si="64"/>
        <v>103249584</v>
      </c>
      <c r="C1140" s="628">
        <f t="shared" si="65"/>
        <v>45107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ХОЛДИНГ ВАРНА АД</v>
      </c>
      <c r="B1141" s="624" t="str">
        <f t="shared" si="64"/>
        <v>103249584</v>
      </c>
      <c r="C1141" s="628">
        <f t="shared" si="65"/>
        <v>45107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ХОЛДИНГ ВАРНА АД</v>
      </c>
      <c r="B1142" s="624" t="str">
        <f t="shared" si="64"/>
        <v>103249584</v>
      </c>
      <c r="C1142" s="628">
        <f t="shared" si="65"/>
        <v>45107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ХОЛДИНГ ВАРНА АД</v>
      </c>
      <c r="B1143" s="624" t="str">
        <f t="shared" si="64"/>
        <v>103249584</v>
      </c>
      <c r="C1143" s="628">
        <f t="shared" si="65"/>
        <v>45107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ХОЛДИНГ ВАРНА АД</v>
      </c>
      <c r="B1144" s="624" t="str">
        <f t="shared" si="64"/>
        <v>103249584</v>
      </c>
      <c r="C1144" s="628">
        <f t="shared" si="65"/>
        <v>45107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ХОЛДИНГ ВАРНА АД</v>
      </c>
      <c r="B1145" s="624" t="str">
        <f t="shared" si="64"/>
        <v>103249584</v>
      </c>
      <c r="C1145" s="628">
        <f t="shared" si="65"/>
        <v>45107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ХОЛДИНГ ВАРНА АД</v>
      </c>
      <c r="B1146" s="624" t="str">
        <f t="shared" si="64"/>
        <v>103249584</v>
      </c>
      <c r="C1146" s="628">
        <f t="shared" si="65"/>
        <v>45107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ХОЛДИНГ ВАРНА АД</v>
      </c>
      <c r="B1147" s="624" t="str">
        <f t="shared" si="64"/>
        <v>103249584</v>
      </c>
      <c r="C1147" s="628">
        <f t="shared" si="65"/>
        <v>45107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ХОЛДИНГ ВАРНА АД</v>
      </c>
      <c r="B1148" s="624" t="str">
        <f t="shared" si="64"/>
        <v>103249584</v>
      </c>
      <c r="C1148" s="628">
        <f t="shared" si="65"/>
        <v>45107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ХОЛДИНГ ВАРНА АД</v>
      </c>
      <c r="B1149" s="624" t="str">
        <f t="shared" si="64"/>
        <v>103249584</v>
      </c>
      <c r="C1149" s="628">
        <f t="shared" si="65"/>
        <v>45107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ХОЛДИНГ ВАРНА АД</v>
      </c>
      <c r="B1150" s="624" t="str">
        <f t="shared" si="64"/>
        <v>103249584</v>
      </c>
      <c r="C1150" s="628">
        <f t="shared" si="65"/>
        <v>45107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ХОЛДИНГ ВАРНА АД</v>
      </c>
      <c r="B1151" s="624" t="str">
        <f t="shared" si="64"/>
        <v>103249584</v>
      </c>
      <c r="C1151" s="628">
        <f t="shared" si="65"/>
        <v>45107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ХОЛДИНГ ВАРНА АД</v>
      </c>
      <c r="B1152" s="624" t="str">
        <f t="shared" si="64"/>
        <v>103249584</v>
      </c>
      <c r="C1152" s="628">
        <f t="shared" si="65"/>
        <v>45107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ХОЛДИНГ ВАРНА АД</v>
      </c>
      <c r="B1153" s="624" t="str">
        <f t="shared" si="64"/>
        <v>103249584</v>
      </c>
      <c r="C1153" s="628">
        <f t="shared" si="65"/>
        <v>45107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ХОЛДИНГ ВАРНА АД</v>
      </c>
      <c r="B1154" s="624" t="str">
        <f t="shared" si="64"/>
        <v>103249584</v>
      </c>
      <c r="C1154" s="628">
        <f t="shared" si="65"/>
        <v>45107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ХОЛДИНГ ВАРНА АД</v>
      </c>
      <c r="B1155" s="624" t="str">
        <f t="shared" si="64"/>
        <v>103249584</v>
      </c>
      <c r="C1155" s="628">
        <f t="shared" si="65"/>
        <v>45107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ХОЛДИНГ ВАРНА АД</v>
      </c>
      <c r="B1156" s="624" t="str">
        <f t="shared" si="64"/>
        <v>103249584</v>
      </c>
      <c r="C1156" s="628">
        <f t="shared" si="65"/>
        <v>45107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ХОЛДИНГ ВАРНА АД</v>
      </c>
      <c r="B1157" s="624" t="str">
        <f t="shared" si="64"/>
        <v>103249584</v>
      </c>
      <c r="C1157" s="628">
        <f t="shared" si="65"/>
        <v>45107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ХОЛДИНГ ВАРНА АД</v>
      </c>
      <c r="B1158" s="624" t="str">
        <f t="shared" si="64"/>
        <v>103249584</v>
      </c>
      <c r="C1158" s="628">
        <f t="shared" si="65"/>
        <v>45107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ХОЛДИНГ ВАРНА АД</v>
      </c>
      <c r="B1159" s="624" t="str">
        <f t="shared" si="64"/>
        <v>103249584</v>
      </c>
      <c r="C1159" s="628">
        <f t="shared" si="65"/>
        <v>45107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ХОЛДИНГ ВАРНА АД</v>
      </c>
      <c r="B1160" s="624" t="str">
        <f t="shared" si="64"/>
        <v>103249584</v>
      </c>
      <c r="C1160" s="628">
        <f t="shared" si="65"/>
        <v>45107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ХОЛДИНГ ВАРНА АД</v>
      </c>
      <c r="B1161" s="624" t="str">
        <f t="shared" si="64"/>
        <v>103249584</v>
      </c>
      <c r="C1161" s="628">
        <f t="shared" si="65"/>
        <v>45107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ХОЛДИНГ ВАРНА АД</v>
      </c>
      <c r="B1162" s="624" t="str">
        <f t="shared" si="64"/>
        <v>103249584</v>
      </c>
      <c r="C1162" s="628">
        <f t="shared" si="65"/>
        <v>45107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ХОЛДИНГ ВАРНА АД</v>
      </c>
      <c r="B1163" s="624" t="str">
        <f t="shared" si="64"/>
        <v>103249584</v>
      </c>
      <c r="C1163" s="628">
        <f t="shared" si="65"/>
        <v>45107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ХОЛДИНГ ВАРНА АД</v>
      </c>
      <c r="B1164" s="624" t="str">
        <f t="shared" si="64"/>
        <v>103249584</v>
      </c>
      <c r="C1164" s="628">
        <f t="shared" si="65"/>
        <v>45107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ХОЛДИНГ ВАРНА АД</v>
      </c>
      <c r="B1165" s="624" t="str">
        <f t="shared" si="64"/>
        <v>103249584</v>
      </c>
      <c r="C1165" s="628">
        <f t="shared" si="65"/>
        <v>45107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ХОЛДИНГ ВАРНА АД</v>
      </c>
      <c r="B1166" s="624" t="str">
        <f t="shared" si="64"/>
        <v>103249584</v>
      </c>
      <c r="C1166" s="628">
        <f t="shared" si="65"/>
        <v>45107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ХОЛДИНГ ВАРНА АД</v>
      </c>
      <c r="B1167" s="624" t="str">
        <f t="shared" si="64"/>
        <v>103249584</v>
      </c>
      <c r="C1167" s="628">
        <f t="shared" si="65"/>
        <v>45107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ХОЛДИНГ ВАРНА АД</v>
      </c>
      <c r="B1168" s="624" t="str">
        <f t="shared" ref="B1168:B1195" si="67">pdeBulstat</f>
        <v>103249584</v>
      </c>
      <c r="C1168" s="628">
        <f t="shared" ref="C1168:C1195" si="68">endDate</f>
        <v>45107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ХОЛДИНГ ВАРНА АД</v>
      </c>
      <c r="B1169" s="624" t="str">
        <f t="shared" si="67"/>
        <v>103249584</v>
      </c>
      <c r="C1169" s="628">
        <f t="shared" si="68"/>
        <v>45107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ХОЛДИНГ ВАРНА АД</v>
      </c>
      <c r="B1170" s="624" t="str">
        <f t="shared" si="67"/>
        <v>103249584</v>
      </c>
      <c r="C1170" s="628">
        <f t="shared" si="68"/>
        <v>45107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ХОЛДИНГ ВАРНА АД</v>
      </c>
      <c r="B1171" s="624" t="str">
        <f t="shared" si="67"/>
        <v>103249584</v>
      </c>
      <c r="C1171" s="628">
        <f t="shared" si="68"/>
        <v>45107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ХОЛДИНГ ВАРНА АД</v>
      </c>
      <c r="B1172" s="624" t="str">
        <f t="shared" si="67"/>
        <v>103249584</v>
      </c>
      <c r="C1172" s="628">
        <f t="shared" si="68"/>
        <v>45107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ХОЛДИНГ ВАРНА АД</v>
      </c>
      <c r="B1173" s="624" t="str">
        <f t="shared" si="67"/>
        <v>103249584</v>
      </c>
      <c r="C1173" s="628">
        <f t="shared" si="68"/>
        <v>45107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ХОЛДИНГ ВАРНА АД</v>
      </c>
      <c r="B1174" s="624" t="str">
        <f t="shared" si="67"/>
        <v>103249584</v>
      </c>
      <c r="C1174" s="628">
        <f t="shared" si="68"/>
        <v>45107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ХОЛДИНГ ВАРНА АД</v>
      </c>
      <c r="B1175" s="624" t="str">
        <f t="shared" si="67"/>
        <v>103249584</v>
      </c>
      <c r="C1175" s="628">
        <f t="shared" si="68"/>
        <v>45107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ХОЛДИНГ ВАРНА АД</v>
      </c>
      <c r="B1176" s="624" t="str">
        <f t="shared" si="67"/>
        <v>103249584</v>
      </c>
      <c r="C1176" s="628">
        <f t="shared" si="68"/>
        <v>45107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ХОЛДИНГ ВАРНА АД</v>
      </c>
      <c r="B1177" s="624" t="str">
        <f t="shared" si="67"/>
        <v>103249584</v>
      </c>
      <c r="C1177" s="628">
        <f t="shared" si="68"/>
        <v>45107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ХОЛДИНГ ВАРНА АД</v>
      </c>
      <c r="B1178" s="624" t="str">
        <f t="shared" si="67"/>
        <v>103249584</v>
      </c>
      <c r="C1178" s="628">
        <f t="shared" si="68"/>
        <v>45107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ХОЛДИНГ ВАРНА АД</v>
      </c>
      <c r="B1179" s="624" t="str">
        <f t="shared" si="67"/>
        <v>103249584</v>
      </c>
      <c r="C1179" s="628">
        <f t="shared" si="68"/>
        <v>45107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ХОЛДИНГ ВАРНА АД</v>
      </c>
      <c r="B1180" s="624" t="str">
        <f t="shared" si="67"/>
        <v>103249584</v>
      </c>
      <c r="C1180" s="628">
        <f t="shared" si="68"/>
        <v>45107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ХОЛДИНГ ВАРНА АД</v>
      </c>
      <c r="B1181" s="624" t="str">
        <f t="shared" si="67"/>
        <v>103249584</v>
      </c>
      <c r="C1181" s="628">
        <f t="shared" si="68"/>
        <v>45107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ХОЛДИНГ ВАРНА АД</v>
      </c>
      <c r="B1182" s="624" t="str">
        <f t="shared" si="67"/>
        <v>103249584</v>
      </c>
      <c r="C1182" s="628">
        <f t="shared" si="68"/>
        <v>45107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ХОЛДИНГ ВАРНА АД</v>
      </c>
      <c r="B1183" s="624" t="str">
        <f t="shared" si="67"/>
        <v>103249584</v>
      </c>
      <c r="C1183" s="628">
        <f t="shared" si="68"/>
        <v>45107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ХОЛДИНГ ВАРНА АД</v>
      </c>
      <c r="B1184" s="624" t="str">
        <f t="shared" si="67"/>
        <v>103249584</v>
      </c>
      <c r="C1184" s="628">
        <f t="shared" si="68"/>
        <v>45107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ХОЛДИНГ ВАРНА АД</v>
      </c>
      <c r="B1185" s="624" t="str">
        <f t="shared" si="67"/>
        <v>103249584</v>
      </c>
      <c r="C1185" s="628">
        <f t="shared" si="68"/>
        <v>45107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ХОЛДИНГ ВАРНА АД</v>
      </c>
      <c r="B1186" s="624" t="str">
        <f t="shared" si="67"/>
        <v>103249584</v>
      </c>
      <c r="C1186" s="628">
        <f t="shared" si="68"/>
        <v>45107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ХОЛДИНГ ВАРНА АД</v>
      </c>
      <c r="B1187" s="624" t="str">
        <f t="shared" si="67"/>
        <v>103249584</v>
      </c>
      <c r="C1187" s="628">
        <f t="shared" si="68"/>
        <v>45107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ХОЛДИНГ ВАРНА АД</v>
      </c>
      <c r="B1188" s="624" t="str">
        <f t="shared" si="67"/>
        <v>103249584</v>
      </c>
      <c r="C1188" s="628">
        <f t="shared" si="68"/>
        <v>45107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ХОЛДИНГ ВАРНА АД</v>
      </c>
      <c r="B1189" s="624" t="str">
        <f t="shared" si="67"/>
        <v>103249584</v>
      </c>
      <c r="C1189" s="628">
        <f t="shared" si="68"/>
        <v>45107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ХОЛДИНГ ВАРНА АД</v>
      </c>
      <c r="B1190" s="624" t="str">
        <f t="shared" si="67"/>
        <v>103249584</v>
      </c>
      <c r="C1190" s="628">
        <f t="shared" si="68"/>
        <v>45107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ХОЛДИНГ ВАРНА АД</v>
      </c>
      <c r="B1191" s="624" t="str">
        <f t="shared" si="67"/>
        <v>103249584</v>
      </c>
      <c r="C1191" s="628">
        <f t="shared" si="68"/>
        <v>45107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ХОЛДИНГ ВАРНА АД</v>
      </c>
      <c r="B1192" s="624" t="str">
        <f t="shared" si="67"/>
        <v>103249584</v>
      </c>
      <c r="C1192" s="628">
        <f t="shared" si="68"/>
        <v>45107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ХОЛДИНГ ВАРНА АД</v>
      </c>
      <c r="B1193" s="624" t="str">
        <f t="shared" si="67"/>
        <v>103249584</v>
      </c>
      <c r="C1193" s="628">
        <f t="shared" si="68"/>
        <v>45107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ХОЛДИНГ ВАРНА АД</v>
      </c>
      <c r="B1194" s="624" t="str">
        <f t="shared" si="67"/>
        <v>103249584</v>
      </c>
      <c r="C1194" s="628">
        <f t="shared" si="68"/>
        <v>45107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ХОЛДИНГ ВАРНА АД</v>
      </c>
      <c r="B1195" s="624" t="str">
        <f t="shared" si="67"/>
        <v>103249584</v>
      </c>
      <c r="C1195" s="628">
        <f t="shared" si="68"/>
        <v>45107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36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ХОЛДИНГ ВАРНА АД</v>
      </c>
      <c r="B1197" s="624" t="str">
        <f t="shared" ref="B1197:B1228" si="70">pdeBulstat</f>
        <v>103249584</v>
      </c>
      <c r="C1197" s="628">
        <f t="shared" ref="C1197:C1228" si="71">endDate</f>
        <v>45107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ХОЛДИНГ ВАРНА АД</v>
      </c>
      <c r="B1198" s="624" t="str">
        <f t="shared" si="70"/>
        <v>103249584</v>
      </c>
      <c r="C1198" s="628">
        <f t="shared" si="71"/>
        <v>45107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ХОЛДИНГ ВАРНА АД</v>
      </c>
      <c r="B1199" s="624" t="str">
        <f t="shared" si="70"/>
        <v>103249584</v>
      </c>
      <c r="C1199" s="628">
        <f t="shared" si="71"/>
        <v>45107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ХОЛДИНГ ВАРНА АД</v>
      </c>
      <c r="B1200" s="624" t="str">
        <f t="shared" si="70"/>
        <v>103249584</v>
      </c>
      <c r="C1200" s="628">
        <f t="shared" si="71"/>
        <v>45107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ХОЛДИНГ ВАРНА АД</v>
      </c>
      <c r="B1201" s="624" t="str">
        <f t="shared" si="70"/>
        <v>103249584</v>
      </c>
      <c r="C1201" s="628">
        <f t="shared" si="71"/>
        <v>45107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ХОЛДИНГ ВАРНА АД</v>
      </c>
      <c r="B1202" s="624" t="str">
        <f t="shared" si="70"/>
        <v>103249584</v>
      </c>
      <c r="C1202" s="628">
        <f t="shared" si="71"/>
        <v>45107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ХОЛДИНГ ВАРНА АД</v>
      </c>
      <c r="B1203" s="624" t="str">
        <f t="shared" si="70"/>
        <v>103249584</v>
      </c>
      <c r="C1203" s="628">
        <f t="shared" si="71"/>
        <v>45107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52442</v>
      </c>
    </row>
    <row r="1204" spans="1:8">
      <c r="A1204" s="624" t="str">
        <f t="shared" si="69"/>
        <v>ХОЛДИНГ ВАРНА АД</v>
      </c>
      <c r="B1204" s="624" t="str">
        <f t="shared" si="70"/>
        <v>103249584</v>
      </c>
      <c r="C1204" s="628">
        <f t="shared" si="71"/>
        <v>45107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ХОЛДИНГ ВАРНА АД</v>
      </c>
      <c r="B1205" s="624" t="str">
        <f t="shared" si="70"/>
        <v>103249584</v>
      </c>
      <c r="C1205" s="628">
        <f t="shared" si="71"/>
        <v>45107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ХОЛДИНГ ВАРНА АД</v>
      </c>
      <c r="B1206" s="624" t="str">
        <f t="shared" si="70"/>
        <v>103249584</v>
      </c>
      <c r="C1206" s="628">
        <f t="shared" si="71"/>
        <v>45107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ХОЛДИНГ ВАРНА АД</v>
      </c>
      <c r="B1207" s="624" t="str">
        <f t="shared" si="70"/>
        <v>103249584</v>
      </c>
      <c r="C1207" s="628">
        <f t="shared" si="71"/>
        <v>45107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ХОЛДИНГ ВАРНА АД</v>
      </c>
      <c r="B1208" s="624" t="str">
        <f t="shared" si="70"/>
        <v>103249584</v>
      </c>
      <c r="C1208" s="628">
        <f t="shared" si="71"/>
        <v>45107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ХОЛДИНГ ВАРНА АД</v>
      </c>
      <c r="B1209" s="624" t="str">
        <f t="shared" si="70"/>
        <v>103249584</v>
      </c>
      <c r="C1209" s="628">
        <f t="shared" si="71"/>
        <v>45107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6738961</v>
      </c>
    </row>
    <row r="1210" spans="1:8">
      <c r="A1210" s="624" t="str">
        <f t="shared" si="69"/>
        <v>ХОЛДИНГ ВАРНА АД</v>
      </c>
      <c r="B1210" s="624" t="str">
        <f t="shared" si="70"/>
        <v>103249584</v>
      </c>
      <c r="C1210" s="628">
        <f t="shared" si="71"/>
        <v>45107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6791403</v>
      </c>
    </row>
    <row r="1211" spans="1:8">
      <c r="A1211" s="624" t="str">
        <f t="shared" si="69"/>
        <v>ХОЛДИНГ ВАРНА АД</v>
      </c>
      <c r="B1211" s="624" t="str">
        <f t="shared" si="70"/>
        <v>103249584</v>
      </c>
      <c r="C1211" s="628">
        <f t="shared" si="71"/>
        <v>45107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ХОЛДИНГ ВАРНА АД</v>
      </c>
      <c r="B1212" s="624" t="str">
        <f t="shared" si="70"/>
        <v>103249584</v>
      </c>
      <c r="C1212" s="628">
        <f t="shared" si="71"/>
        <v>45107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ХОЛДИНГ ВАРНА АД</v>
      </c>
      <c r="B1213" s="624" t="str">
        <f t="shared" si="70"/>
        <v>103249584</v>
      </c>
      <c r="C1213" s="628">
        <f t="shared" si="71"/>
        <v>45107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ХОЛДИНГ ВАРНА АД</v>
      </c>
      <c r="B1214" s="624" t="str">
        <f t="shared" si="70"/>
        <v>103249584</v>
      </c>
      <c r="C1214" s="628">
        <f t="shared" si="71"/>
        <v>45107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ХОЛДИНГ ВАРНА АД</v>
      </c>
      <c r="B1215" s="624" t="str">
        <f t="shared" si="70"/>
        <v>103249584</v>
      </c>
      <c r="C1215" s="628">
        <f t="shared" si="71"/>
        <v>45107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ХОЛДИНГ ВАРНА АД</v>
      </c>
      <c r="B1216" s="624" t="str">
        <f t="shared" si="70"/>
        <v>103249584</v>
      </c>
      <c r="C1216" s="628">
        <f t="shared" si="71"/>
        <v>45107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ХОЛДИНГ ВАРНА АД</v>
      </c>
      <c r="B1217" s="624" t="str">
        <f t="shared" si="70"/>
        <v>103249584</v>
      </c>
      <c r="C1217" s="628">
        <f t="shared" si="71"/>
        <v>45107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ХОЛДИНГ ВАРНА АД</v>
      </c>
      <c r="B1218" s="624" t="str">
        <f t="shared" si="70"/>
        <v>103249584</v>
      </c>
      <c r="C1218" s="628">
        <f t="shared" si="71"/>
        <v>45107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ХОЛДИНГ ВАРНА АД</v>
      </c>
      <c r="B1219" s="624" t="str">
        <f t="shared" si="70"/>
        <v>103249584</v>
      </c>
      <c r="C1219" s="628">
        <f t="shared" si="71"/>
        <v>45107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ХОЛДИНГ ВАРНА АД</v>
      </c>
      <c r="B1220" s="624" t="str">
        <f t="shared" si="70"/>
        <v>103249584</v>
      </c>
      <c r="C1220" s="628">
        <f t="shared" si="71"/>
        <v>45107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ХОЛДИНГ ВАРНА АД</v>
      </c>
      <c r="B1221" s="624" t="str">
        <f t="shared" si="70"/>
        <v>103249584</v>
      </c>
      <c r="C1221" s="628">
        <f t="shared" si="71"/>
        <v>45107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ХОЛДИНГ ВАРНА АД</v>
      </c>
      <c r="B1222" s="624" t="str">
        <f t="shared" si="70"/>
        <v>103249584</v>
      </c>
      <c r="C1222" s="628">
        <f t="shared" si="71"/>
        <v>45107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ХОЛДИНГ ВАРНА АД</v>
      </c>
      <c r="B1223" s="624" t="str">
        <f t="shared" si="70"/>
        <v>103249584</v>
      </c>
      <c r="C1223" s="628">
        <f t="shared" si="71"/>
        <v>45107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ХОЛДИНГ ВАРНА АД</v>
      </c>
      <c r="B1224" s="624" t="str">
        <f t="shared" si="70"/>
        <v>103249584</v>
      </c>
      <c r="C1224" s="628">
        <f t="shared" si="71"/>
        <v>45107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ХОЛДИНГ ВАРНА АД</v>
      </c>
      <c r="B1225" s="624" t="str">
        <f t="shared" si="70"/>
        <v>103249584</v>
      </c>
      <c r="C1225" s="628">
        <f t="shared" si="71"/>
        <v>45107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ХОЛДИНГ ВАРНА АД</v>
      </c>
      <c r="B1226" s="624" t="str">
        <f t="shared" si="70"/>
        <v>103249584</v>
      </c>
      <c r="C1226" s="628">
        <f t="shared" si="71"/>
        <v>45107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ХОЛДИНГ ВАРНА АД</v>
      </c>
      <c r="B1227" s="624" t="str">
        <f t="shared" si="70"/>
        <v>103249584</v>
      </c>
      <c r="C1227" s="628">
        <f t="shared" si="71"/>
        <v>45107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ХОЛДИНГ ВАРНА АД</v>
      </c>
      <c r="B1228" s="624" t="str">
        <f t="shared" si="70"/>
        <v>103249584</v>
      </c>
      <c r="C1228" s="628">
        <f t="shared" si="71"/>
        <v>45107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ХОЛДИНГ ВАРНА АД</v>
      </c>
      <c r="B1229" s="624" t="str">
        <f t="shared" ref="B1229:B1260" si="73">pdeBulstat</f>
        <v>103249584</v>
      </c>
      <c r="C1229" s="628">
        <f t="shared" ref="C1229:C1260" si="74">endDate</f>
        <v>45107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ХОЛДИНГ ВАРНА АД</v>
      </c>
      <c r="B1230" s="624" t="str">
        <f t="shared" si="73"/>
        <v>103249584</v>
      </c>
      <c r="C1230" s="628">
        <f t="shared" si="74"/>
        <v>45107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ХОЛДИНГ ВАРНА АД</v>
      </c>
      <c r="B1231" s="624" t="str">
        <f t="shared" si="73"/>
        <v>103249584</v>
      </c>
      <c r="C1231" s="628">
        <f t="shared" si="74"/>
        <v>45107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ХОЛДИНГ ВАРНА АД</v>
      </c>
      <c r="B1232" s="624" t="str">
        <f t="shared" si="73"/>
        <v>103249584</v>
      </c>
      <c r="C1232" s="628">
        <f t="shared" si="74"/>
        <v>45107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ХОЛДИНГ ВАРНА АД</v>
      </c>
      <c r="B1233" s="624" t="str">
        <f t="shared" si="73"/>
        <v>103249584</v>
      </c>
      <c r="C1233" s="628">
        <f t="shared" si="74"/>
        <v>45107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ХОЛДИНГ ВАРНА АД</v>
      </c>
      <c r="B1234" s="624" t="str">
        <f t="shared" si="73"/>
        <v>103249584</v>
      </c>
      <c r="C1234" s="628">
        <f t="shared" si="74"/>
        <v>45107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ХОЛДИНГ ВАРНА АД</v>
      </c>
      <c r="B1235" s="624" t="str">
        <f t="shared" si="73"/>
        <v>103249584</v>
      </c>
      <c r="C1235" s="628">
        <f t="shared" si="74"/>
        <v>45107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ХОЛДИНГ ВАРНА АД</v>
      </c>
      <c r="B1236" s="624" t="str">
        <f t="shared" si="73"/>
        <v>103249584</v>
      </c>
      <c r="C1236" s="628">
        <f t="shared" si="74"/>
        <v>45107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ХОЛДИНГ ВАРНА АД</v>
      </c>
      <c r="B1237" s="624" t="str">
        <f t="shared" si="73"/>
        <v>103249584</v>
      </c>
      <c r="C1237" s="628">
        <f t="shared" si="74"/>
        <v>45107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ХОЛДИНГ ВАРНА АД</v>
      </c>
      <c r="B1238" s="624" t="str">
        <f t="shared" si="73"/>
        <v>103249584</v>
      </c>
      <c r="C1238" s="628">
        <f t="shared" si="74"/>
        <v>45107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ХОЛДИНГ ВАРНА АД</v>
      </c>
      <c r="B1239" s="624" t="str">
        <f t="shared" si="73"/>
        <v>103249584</v>
      </c>
      <c r="C1239" s="628">
        <f t="shared" si="74"/>
        <v>45107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ХОЛДИНГ ВАРНА АД</v>
      </c>
      <c r="B1240" s="624" t="str">
        <f t="shared" si="73"/>
        <v>103249584</v>
      </c>
      <c r="C1240" s="628">
        <f t="shared" si="74"/>
        <v>45107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ХОЛДИНГ ВАРНА АД</v>
      </c>
      <c r="B1241" s="624" t="str">
        <f t="shared" si="73"/>
        <v>103249584</v>
      </c>
      <c r="C1241" s="628">
        <f t="shared" si="74"/>
        <v>45107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ХОЛДИНГ ВАРНА АД</v>
      </c>
      <c r="B1242" s="624" t="str">
        <f t="shared" si="73"/>
        <v>103249584</v>
      </c>
      <c r="C1242" s="628">
        <f t="shared" si="74"/>
        <v>45107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ХОЛДИНГ ВАРНА АД</v>
      </c>
      <c r="B1243" s="624" t="str">
        <f t="shared" si="73"/>
        <v>103249584</v>
      </c>
      <c r="C1243" s="628">
        <f t="shared" si="74"/>
        <v>45107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ХОЛДИНГ ВАРНА АД</v>
      </c>
      <c r="B1244" s="624" t="str">
        <f t="shared" si="73"/>
        <v>103249584</v>
      </c>
      <c r="C1244" s="628">
        <f t="shared" si="74"/>
        <v>45107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ХОЛДИНГ ВАРНА АД</v>
      </c>
      <c r="B1245" s="624" t="str">
        <f t="shared" si="73"/>
        <v>103249584</v>
      </c>
      <c r="C1245" s="628">
        <f t="shared" si="74"/>
        <v>45107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478</v>
      </c>
    </row>
    <row r="1246" spans="1:8">
      <c r="A1246" s="624" t="str">
        <f t="shared" si="72"/>
        <v>ХОЛДИНГ ВАРНА АД</v>
      </c>
      <c r="B1246" s="624" t="str">
        <f t="shared" si="73"/>
        <v>103249584</v>
      </c>
      <c r="C1246" s="628">
        <f t="shared" si="74"/>
        <v>45107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ХОЛДИНГ ВАРНА АД</v>
      </c>
      <c r="B1247" s="624" t="str">
        <f t="shared" si="73"/>
        <v>103249584</v>
      </c>
      <c r="C1247" s="628">
        <f t="shared" si="74"/>
        <v>45107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ХОЛДИНГ ВАРНА АД</v>
      </c>
      <c r="B1248" s="624" t="str">
        <f t="shared" si="73"/>
        <v>103249584</v>
      </c>
      <c r="C1248" s="628">
        <f t="shared" si="74"/>
        <v>45107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ХОЛДИНГ ВАРНА АД</v>
      </c>
      <c r="B1249" s="624" t="str">
        <f t="shared" si="73"/>
        <v>103249584</v>
      </c>
      <c r="C1249" s="628">
        <f t="shared" si="74"/>
        <v>45107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ХОЛДИНГ ВАРНА АД</v>
      </c>
      <c r="B1250" s="624" t="str">
        <f t="shared" si="73"/>
        <v>103249584</v>
      </c>
      <c r="C1250" s="628">
        <f t="shared" si="74"/>
        <v>45107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ХОЛДИНГ ВАРНА АД</v>
      </c>
      <c r="B1251" s="624" t="str">
        <f t="shared" si="73"/>
        <v>103249584</v>
      </c>
      <c r="C1251" s="628">
        <f t="shared" si="74"/>
        <v>45107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10247</v>
      </c>
    </row>
    <row r="1252" spans="1:8">
      <c r="A1252" s="624" t="str">
        <f t="shared" si="72"/>
        <v>ХОЛДИНГ ВАРНА АД</v>
      </c>
      <c r="B1252" s="624" t="str">
        <f t="shared" si="73"/>
        <v>103249584</v>
      </c>
      <c r="C1252" s="628">
        <f t="shared" si="74"/>
        <v>45107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10725</v>
      </c>
    </row>
    <row r="1253" spans="1:8">
      <c r="A1253" s="624" t="str">
        <f t="shared" si="72"/>
        <v>ХОЛДИНГ ВАРНА АД</v>
      </c>
      <c r="B1253" s="624" t="str">
        <f t="shared" si="73"/>
        <v>103249584</v>
      </c>
      <c r="C1253" s="628">
        <f t="shared" si="74"/>
        <v>45107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ХОЛДИНГ ВАРНА АД</v>
      </c>
      <c r="B1254" s="624" t="str">
        <f t="shared" si="73"/>
        <v>103249584</v>
      </c>
      <c r="C1254" s="628">
        <f t="shared" si="74"/>
        <v>45107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ХОЛДИНГ ВАРНА АД</v>
      </c>
      <c r="B1255" s="624" t="str">
        <f t="shared" si="73"/>
        <v>103249584</v>
      </c>
      <c r="C1255" s="628">
        <f t="shared" si="74"/>
        <v>45107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ХОЛДИНГ ВАРНА АД</v>
      </c>
      <c r="B1256" s="624" t="str">
        <f t="shared" si="73"/>
        <v>103249584</v>
      </c>
      <c r="C1256" s="628">
        <f t="shared" si="74"/>
        <v>45107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ХОЛДИНГ ВАРНА АД</v>
      </c>
      <c r="B1257" s="624" t="str">
        <f t="shared" si="73"/>
        <v>103249584</v>
      </c>
      <c r="C1257" s="628">
        <f t="shared" si="74"/>
        <v>45107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ХОЛДИНГ ВАРНА АД</v>
      </c>
      <c r="B1258" s="624" t="str">
        <f t="shared" si="73"/>
        <v>103249584</v>
      </c>
      <c r="C1258" s="628">
        <f t="shared" si="74"/>
        <v>45107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ХОЛДИНГ ВАРНА АД</v>
      </c>
      <c r="B1259" s="624" t="str">
        <f t="shared" si="73"/>
        <v>103249584</v>
      </c>
      <c r="C1259" s="628">
        <f t="shared" si="74"/>
        <v>45107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ХОЛДИНГ ВАРНА АД</v>
      </c>
      <c r="B1260" s="624" t="str">
        <f t="shared" si="73"/>
        <v>103249584</v>
      </c>
      <c r="C1260" s="628">
        <f t="shared" si="74"/>
        <v>45107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ХОЛДИНГ ВАРНА АД</v>
      </c>
      <c r="B1261" s="624" t="str">
        <f t="shared" ref="B1261:B1294" si="76">pdeBulstat</f>
        <v>103249584</v>
      </c>
      <c r="C1261" s="628">
        <f t="shared" ref="C1261:C1294" si="77">endDate</f>
        <v>45107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ХОЛДИНГ ВАРНА АД</v>
      </c>
      <c r="B1262" s="624" t="str">
        <f t="shared" si="76"/>
        <v>103249584</v>
      </c>
      <c r="C1262" s="628">
        <f t="shared" si="77"/>
        <v>45107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ХОЛДИНГ ВАРНА АД</v>
      </c>
      <c r="B1263" s="624" t="str">
        <f t="shared" si="76"/>
        <v>103249584</v>
      </c>
      <c r="C1263" s="628">
        <f t="shared" si="77"/>
        <v>45107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ХОЛДИНГ ВАРНА АД</v>
      </c>
      <c r="B1264" s="624" t="str">
        <f t="shared" si="76"/>
        <v>103249584</v>
      </c>
      <c r="C1264" s="628">
        <f t="shared" si="77"/>
        <v>45107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ХОЛДИНГ ВАРНА АД</v>
      </c>
      <c r="B1265" s="624" t="str">
        <f t="shared" si="76"/>
        <v>103249584</v>
      </c>
      <c r="C1265" s="628">
        <f t="shared" si="77"/>
        <v>45107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ХОЛДИНГ ВАРНА АД</v>
      </c>
      <c r="B1266" s="624" t="str">
        <f t="shared" si="76"/>
        <v>103249584</v>
      </c>
      <c r="C1266" s="628">
        <f t="shared" si="77"/>
        <v>45107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ХОЛДИНГ ВАРНА АД</v>
      </c>
      <c r="B1267" s="624" t="str">
        <f t="shared" si="76"/>
        <v>103249584</v>
      </c>
      <c r="C1267" s="628">
        <f t="shared" si="77"/>
        <v>45107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ХОЛДИНГ ВАРНА АД</v>
      </c>
      <c r="B1268" s="624" t="str">
        <f t="shared" si="76"/>
        <v>103249584</v>
      </c>
      <c r="C1268" s="628">
        <f t="shared" si="77"/>
        <v>45107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ХОЛДИНГ ВАРНА АД</v>
      </c>
      <c r="B1269" s="624" t="str">
        <f t="shared" si="76"/>
        <v>103249584</v>
      </c>
      <c r="C1269" s="628">
        <f t="shared" si="77"/>
        <v>45107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ХОЛДИНГ ВАРНА АД</v>
      </c>
      <c r="B1270" s="624" t="str">
        <f t="shared" si="76"/>
        <v>103249584</v>
      </c>
      <c r="C1270" s="628">
        <f t="shared" si="77"/>
        <v>45107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ХОЛДИНГ ВАРНА АД</v>
      </c>
      <c r="B1271" s="624" t="str">
        <f t="shared" si="76"/>
        <v>103249584</v>
      </c>
      <c r="C1271" s="628">
        <f t="shared" si="77"/>
        <v>45107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ХОЛДИНГ ВАРНА АД</v>
      </c>
      <c r="B1272" s="624" t="str">
        <f t="shared" si="76"/>
        <v>103249584</v>
      </c>
      <c r="C1272" s="628">
        <f t="shared" si="77"/>
        <v>45107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ХОЛДИНГ ВАРНА АД</v>
      </c>
      <c r="B1273" s="624" t="str">
        <f t="shared" si="76"/>
        <v>103249584</v>
      </c>
      <c r="C1273" s="628">
        <f t="shared" si="77"/>
        <v>45107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ХОЛДИНГ ВАРНА АД</v>
      </c>
      <c r="B1274" s="624" t="str">
        <f t="shared" si="76"/>
        <v>103249584</v>
      </c>
      <c r="C1274" s="628">
        <f t="shared" si="77"/>
        <v>45107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ХОЛДИНГ ВАРНА АД</v>
      </c>
      <c r="B1275" s="624" t="str">
        <f t="shared" si="76"/>
        <v>103249584</v>
      </c>
      <c r="C1275" s="628">
        <f t="shared" si="77"/>
        <v>45107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ХОЛДИНГ ВАРНА АД</v>
      </c>
      <c r="B1276" s="624" t="str">
        <f t="shared" si="76"/>
        <v>103249584</v>
      </c>
      <c r="C1276" s="628">
        <f t="shared" si="77"/>
        <v>45107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ХОЛДИНГ ВАРНА АД</v>
      </c>
      <c r="B1277" s="624" t="str">
        <f t="shared" si="76"/>
        <v>103249584</v>
      </c>
      <c r="C1277" s="628">
        <f t="shared" si="77"/>
        <v>45107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ХОЛДИНГ ВАРНА АД</v>
      </c>
      <c r="B1278" s="624" t="str">
        <f t="shared" si="76"/>
        <v>103249584</v>
      </c>
      <c r="C1278" s="628">
        <f t="shared" si="77"/>
        <v>45107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ХОЛДИНГ ВАРНА АД</v>
      </c>
      <c r="B1279" s="624" t="str">
        <f t="shared" si="76"/>
        <v>103249584</v>
      </c>
      <c r="C1279" s="628">
        <f t="shared" si="77"/>
        <v>45107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ХОЛДИНГ ВАРНА АД</v>
      </c>
      <c r="B1280" s="624" t="str">
        <f t="shared" si="76"/>
        <v>103249584</v>
      </c>
      <c r="C1280" s="628">
        <f t="shared" si="77"/>
        <v>45107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ХОЛДИНГ ВАРНА АД</v>
      </c>
      <c r="B1281" s="624" t="str">
        <f t="shared" si="76"/>
        <v>103249584</v>
      </c>
      <c r="C1281" s="628">
        <f t="shared" si="77"/>
        <v>45107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ХОЛДИНГ ВАРНА АД</v>
      </c>
      <c r="B1282" s="624" t="str">
        <f t="shared" si="76"/>
        <v>103249584</v>
      </c>
      <c r="C1282" s="628">
        <f t="shared" si="77"/>
        <v>45107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ХОЛДИНГ ВАРНА АД</v>
      </c>
      <c r="B1283" s="624" t="str">
        <f t="shared" si="76"/>
        <v>103249584</v>
      </c>
      <c r="C1283" s="628">
        <f t="shared" si="77"/>
        <v>45107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ХОЛДИНГ ВАРНА АД</v>
      </c>
      <c r="B1284" s="624" t="str">
        <f t="shared" si="76"/>
        <v>103249584</v>
      </c>
      <c r="C1284" s="628">
        <f t="shared" si="77"/>
        <v>45107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ХОЛДИНГ ВАРНА АД</v>
      </c>
      <c r="B1285" s="624" t="str">
        <f t="shared" si="76"/>
        <v>103249584</v>
      </c>
      <c r="C1285" s="628">
        <f t="shared" si="77"/>
        <v>45107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ХОЛДИНГ ВАРНА АД</v>
      </c>
      <c r="B1286" s="624" t="str">
        <f t="shared" si="76"/>
        <v>103249584</v>
      </c>
      <c r="C1286" s="628">
        <f t="shared" si="77"/>
        <v>45107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ХОЛДИНГ ВАРНА АД</v>
      </c>
      <c r="B1287" s="624" t="str">
        <f t="shared" si="76"/>
        <v>103249584</v>
      </c>
      <c r="C1287" s="628">
        <f t="shared" si="77"/>
        <v>45107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478</v>
      </c>
    </row>
    <row r="1288" spans="1:8">
      <c r="A1288" s="624" t="str">
        <f t="shared" si="75"/>
        <v>ХОЛДИНГ ВАРНА АД</v>
      </c>
      <c r="B1288" s="624" t="str">
        <f t="shared" si="76"/>
        <v>103249584</v>
      </c>
      <c r="C1288" s="628">
        <f t="shared" si="77"/>
        <v>45107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ХОЛДИНГ ВАРНА АД</v>
      </c>
      <c r="B1289" s="624" t="str">
        <f t="shared" si="76"/>
        <v>103249584</v>
      </c>
      <c r="C1289" s="628">
        <f t="shared" si="77"/>
        <v>45107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ХОЛДИНГ ВАРНА АД</v>
      </c>
      <c r="B1290" s="624" t="str">
        <f t="shared" si="76"/>
        <v>103249584</v>
      </c>
      <c r="C1290" s="628">
        <f t="shared" si="77"/>
        <v>45107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ХОЛДИНГ ВАРНА АД</v>
      </c>
      <c r="B1291" s="624" t="str">
        <f t="shared" si="76"/>
        <v>103249584</v>
      </c>
      <c r="C1291" s="628">
        <f t="shared" si="77"/>
        <v>45107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ХОЛДИНГ ВАРНА АД</v>
      </c>
      <c r="B1292" s="624" t="str">
        <f t="shared" si="76"/>
        <v>103249584</v>
      </c>
      <c r="C1292" s="628">
        <f t="shared" si="77"/>
        <v>45107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ХОЛДИНГ ВАРНА АД</v>
      </c>
      <c r="B1293" s="624" t="str">
        <f t="shared" si="76"/>
        <v>103249584</v>
      </c>
      <c r="C1293" s="628">
        <f t="shared" si="77"/>
        <v>45107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10247</v>
      </c>
    </row>
    <row r="1294" spans="1:8">
      <c r="A1294" s="624" t="str">
        <f t="shared" si="75"/>
        <v>ХОЛДИНГ ВАРНА АД</v>
      </c>
      <c r="B1294" s="624" t="str">
        <f t="shared" si="76"/>
        <v>103249584</v>
      </c>
      <c r="C1294" s="628">
        <f t="shared" si="77"/>
        <v>45107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10725</v>
      </c>
    </row>
    <row r="1295" spans="1:8" s="436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ХОЛДИНГ ВАРНА АД</v>
      </c>
      <c r="B1296" s="624" t="str">
        <f t="shared" ref="B1296:B1335" si="79">pdeBulstat</f>
        <v>103249584</v>
      </c>
      <c r="C1296" s="628">
        <f t="shared" ref="C1296:C1335" si="80">endDate</f>
        <v>45107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78805</v>
      </c>
    </row>
    <row r="1297" spans="1:8">
      <c r="A1297" s="624" t="str">
        <f t="shared" si="78"/>
        <v>ХОЛДИНГ ВАРНА АД</v>
      </c>
      <c r="B1297" s="624" t="str">
        <f t="shared" si="79"/>
        <v>103249584</v>
      </c>
      <c r="C1297" s="628">
        <f t="shared" si="80"/>
        <v>45107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ХОЛДИНГ ВАРНА АД</v>
      </c>
      <c r="B1298" s="624" t="str">
        <f t="shared" si="79"/>
        <v>103249584</v>
      </c>
      <c r="C1298" s="628">
        <f t="shared" si="80"/>
        <v>45107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ХОЛДИНГ ВАРНА АД</v>
      </c>
      <c r="B1299" s="624" t="str">
        <f t="shared" si="79"/>
        <v>103249584</v>
      </c>
      <c r="C1299" s="628">
        <f t="shared" si="80"/>
        <v>45107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ХОЛДИНГ ВАРНА АД</v>
      </c>
      <c r="B1300" s="624" t="str">
        <f t="shared" si="79"/>
        <v>103249584</v>
      </c>
      <c r="C1300" s="628">
        <f t="shared" si="80"/>
        <v>45107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78805</v>
      </c>
    </row>
    <row r="1301" spans="1:8">
      <c r="A1301" s="624" t="str">
        <f t="shared" si="78"/>
        <v>ХОЛДИНГ ВАРНА АД</v>
      </c>
      <c r="B1301" s="624" t="str">
        <f t="shared" si="79"/>
        <v>103249584</v>
      </c>
      <c r="C1301" s="628">
        <f t="shared" si="80"/>
        <v>45107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ХОЛДИНГ ВАРНА АД</v>
      </c>
      <c r="B1302" s="624" t="str">
        <f t="shared" si="79"/>
        <v>103249584</v>
      </c>
      <c r="C1302" s="628">
        <f t="shared" si="80"/>
        <v>45107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ХОЛДИНГ ВАРНА АД</v>
      </c>
      <c r="B1303" s="624" t="str">
        <f t="shared" si="79"/>
        <v>103249584</v>
      </c>
      <c r="C1303" s="628">
        <f t="shared" si="80"/>
        <v>45107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ХОЛДИНГ ВАРНА АД</v>
      </c>
      <c r="B1304" s="624" t="str">
        <f t="shared" si="79"/>
        <v>103249584</v>
      </c>
      <c r="C1304" s="628">
        <f t="shared" si="80"/>
        <v>45107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ХОЛДИНГ ВАРНА АД</v>
      </c>
      <c r="B1305" s="624" t="str">
        <f t="shared" si="79"/>
        <v>103249584</v>
      </c>
      <c r="C1305" s="628">
        <f t="shared" si="80"/>
        <v>45107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ХОЛДИНГ ВАРНА АД</v>
      </c>
      <c r="B1306" s="624" t="str">
        <f t="shared" si="79"/>
        <v>103249584</v>
      </c>
      <c r="C1306" s="628">
        <f t="shared" si="80"/>
        <v>45107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ХОЛДИНГ ВАРНА АД</v>
      </c>
      <c r="B1307" s="624" t="str">
        <f t="shared" si="79"/>
        <v>103249584</v>
      </c>
      <c r="C1307" s="628">
        <f t="shared" si="80"/>
        <v>45107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ХОЛДИНГ ВАРНА АД</v>
      </c>
      <c r="B1308" s="624" t="str">
        <f t="shared" si="79"/>
        <v>103249584</v>
      </c>
      <c r="C1308" s="628">
        <f t="shared" si="80"/>
        <v>45107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ХОЛДИНГ ВАРНА АД</v>
      </c>
      <c r="B1309" s="624" t="str">
        <f t="shared" si="79"/>
        <v>103249584</v>
      </c>
      <c r="C1309" s="628">
        <f t="shared" si="80"/>
        <v>45107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ХОЛДИНГ ВАРНА АД</v>
      </c>
      <c r="B1310" s="624" t="str">
        <f t="shared" si="79"/>
        <v>103249584</v>
      </c>
      <c r="C1310" s="628">
        <f t="shared" si="80"/>
        <v>45107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ХОЛДИНГ ВАРНА АД</v>
      </c>
      <c r="B1311" s="624" t="str">
        <f t="shared" si="79"/>
        <v>103249584</v>
      </c>
      <c r="C1311" s="628">
        <f t="shared" si="80"/>
        <v>45107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ХОЛДИНГ ВАРНА АД</v>
      </c>
      <c r="B1312" s="624" t="str">
        <f t="shared" si="79"/>
        <v>103249584</v>
      </c>
      <c r="C1312" s="628">
        <f t="shared" si="80"/>
        <v>45107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ХОЛДИНГ ВАРНА АД</v>
      </c>
      <c r="B1313" s="624" t="str">
        <f t="shared" si="79"/>
        <v>103249584</v>
      </c>
      <c r="C1313" s="628">
        <f t="shared" si="80"/>
        <v>45107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ХОЛДИНГ ВАРНА АД</v>
      </c>
      <c r="B1314" s="624" t="str">
        <f t="shared" si="79"/>
        <v>103249584</v>
      </c>
      <c r="C1314" s="628">
        <f t="shared" si="80"/>
        <v>45107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ХОЛДИНГ ВАРНА АД</v>
      </c>
      <c r="B1315" s="624" t="str">
        <f t="shared" si="79"/>
        <v>103249584</v>
      </c>
      <c r="C1315" s="628">
        <f t="shared" si="80"/>
        <v>45107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ХОЛДИНГ ВАРНА АД</v>
      </c>
      <c r="B1316" s="624" t="str">
        <f t="shared" si="79"/>
        <v>103249584</v>
      </c>
      <c r="C1316" s="628">
        <f t="shared" si="80"/>
        <v>45107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ХОЛДИНГ ВАРНА АД</v>
      </c>
      <c r="B1317" s="624" t="str">
        <f t="shared" si="79"/>
        <v>103249584</v>
      </c>
      <c r="C1317" s="628">
        <f t="shared" si="80"/>
        <v>45107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ХОЛДИНГ ВАРНА АД</v>
      </c>
      <c r="B1318" s="624" t="str">
        <f t="shared" si="79"/>
        <v>103249584</v>
      </c>
      <c r="C1318" s="628">
        <f t="shared" si="80"/>
        <v>45107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ХОЛДИНГ ВАРНА АД</v>
      </c>
      <c r="B1319" s="624" t="str">
        <f t="shared" si="79"/>
        <v>103249584</v>
      </c>
      <c r="C1319" s="628">
        <f t="shared" si="80"/>
        <v>45107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ХОЛДИНГ ВАРНА АД</v>
      </c>
      <c r="B1320" s="624" t="str">
        <f t="shared" si="79"/>
        <v>103249584</v>
      </c>
      <c r="C1320" s="628">
        <f t="shared" si="80"/>
        <v>45107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ХОЛДИНГ ВАРНА АД</v>
      </c>
      <c r="B1321" s="624" t="str">
        <f t="shared" si="79"/>
        <v>103249584</v>
      </c>
      <c r="C1321" s="628">
        <f t="shared" si="80"/>
        <v>45107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ХОЛДИНГ ВАРНА АД</v>
      </c>
      <c r="B1322" s="624" t="str">
        <f t="shared" si="79"/>
        <v>103249584</v>
      </c>
      <c r="C1322" s="628">
        <f t="shared" si="80"/>
        <v>45107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ХОЛДИНГ ВАРНА АД</v>
      </c>
      <c r="B1323" s="624" t="str">
        <f t="shared" si="79"/>
        <v>103249584</v>
      </c>
      <c r="C1323" s="628">
        <f t="shared" si="80"/>
        <v>45107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ХОЛДИНГ ВАРНА АД</v>
      </c>
      <c r="B1324" s="624" t="str">
        <f t="shared" si="79"/>
        <v>103249584</v>
      </c>
      <c r="C1324" s="628">
        <f t="shared" si="80"/>
        <v>45107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ХОЛДИНГ ВАРНА АД</v>
      </c>
      <c r="B1325" s="624" t="str">
        <f t="shared" si="79"/>
        <v>103249584</v>
      </c>
      <c r="C1325" s="628">
        <f t="shared" si="80"/>
        <v>45107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ХОЛДИНГ ВАРНА АД</v>
      </c>
      <c r="B1326" s="624" t="str">
        <f t="shared" si="79"/>
        <v>103249584</v>
      </c>
      <c r="C1326" s="628">
        <f t="shared" si="80"/>
        <v>45107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78805</v>
      </c>
    </row>
    <row r="1327" spans="1:8">
      <c r="A1327" s="624" t="str">
        <f t="shared" si="78"/>
        <v>ХОЛДИНГ ВАРНА АД</v>
      </c>
      <c r="B1327" s="624" t="str">
        <f t="shared" si="79"/>
        <v>103249584</v>
      </c>
      <c r="C1327" s="628">
        <f t="shared" si="80"/>
        <v>45107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ХОЛДИНГ ВАРНА АД</v>
      </c>
      <c r="B1328" s="624" t="str">
        <f t="shared" si="79"/>
        <v>103249584</v>
      </c>
      <c r="C1328" s="628">
        <f t="shared" si="80"/>
        <v>45107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ХОЛДИНГ ВАРНА АД</v>
      </c>
      <c r="B1329" s="624" t="str">
        <f t="shared" si="79"/>
        <v>103249584</v>
      </c>
      <c r="C1329" s="628">
        <f t="shared" si="80"/>
        <v>45107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ХОЛДИНГ ВАРНА АД</v>
      </c>
      <c r="B1330" s="624" t="str">
        <f t="shared" si="79"/>
        <v>103249584</v>
      </c>
      <c r="C1330" s="628">
        <f t="shared" si="80"/>
        <v>45107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78805</v>
      </c>
    </row>
    <row r="1331" spans="1:8">
      <c r="A1331" s="624" t="str">
        <f t="shared" si="78"/>
        <v>ХОЛДИНГ ВАРНА АД</v>
      </c>
      <c r="B1331" s="624" t="str">
        <f t="shared" si="79"/>
        <v>103249584</v>
      </c>
      <c r="C1331" s="628">
        <f t="shared" si="80"/>
        <v>45107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ХОЛДИНГ ВАРНА АД</v>
      </c>
      <c r="B1332" s="624" t="str">
        <f t="shared" si="79"/>
        <v>103249584</v>
      </c>
      <c r="C1332" s="628">
        <f t="shared" si="80"/>
        <v>45107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ХОЛДИНГ ВАРНА АД</v>
      </c>
      <c r="B1333" s="624" t="str">
        <f t="shared" si="79"/>
        <v>103249584</v>
      </c>
      <c r="C1333" s="628">
        <f t="shared" si="80"/>
        <v>45107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ХОЛДИНГ ВАРНА АД</v>
      </c>
      <c r="B1334" s="624" t="str">
        <f t="shared" si="79"/>
        <v>103249584</v>
      </c>
      <c r="C1334" s="628">
        <f t="shared" si="80"/>
        <v>45107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ХОЛДИНГ ВАРНА АД</v>
      </c>
      <c r="B1335" s="624" t="str">
        <f t="shared" si="79"/>
        <v>103249584</v>
      </c>
      <c r="C1335" s="628">
        <f t="shared" si="80"/>
        <v>45107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980</v>
      </c>
    </row>
    <row r="2" spans="1:1">
      <c r="A2" t="s">
        <v>2</v>
      </c>
    </row>
    <row r="5" spans="1:1">
      <c r="A5" t="s">
        <v>981</v>
      </c>
    </row>
    <row r="6" spans="1:1">
      <c r="A6" t="s">
        <v>982</v>
      </c>
    </row>
    <row r="7" spans="1:1">
      <c r="A7" t="s">
        <v>983</v>
      </c>
    </row>
    <row r="8" spans="1:1">
      <c r="A8" t="s">
        <v>984</v>
      </c>
    </row>
    <row r="9" spans="1:1">
      <c r="A9" t="s">
        <v>985</v>
      </c>
    </row>
    <row r="11" spans="1:1">
      <c r="A11" t="s">
        <v>986</v>
      </c>
    </row>
    <row r="12" spans="1:1">
      <c r="A12" t="s">
        <v>987</v>
      </c>
    </row>
    <row r="13" spans="1:1">
      <c r="A13" t="s">
        <v>988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I.Markova</cp:lastModifiedBy>
  <cp:revision/>
  <cp:lastPrinted>2023-07-25T10:54:15Z</cp:lastPrinted>
  <dcterms:created xsi:type="dcterms:W3CDTF">2006-09-16T00:00:00Z</dcterms:created>
  <dcterms:modified xsi:type="dcterms:W3CDTF">2023-07-25T10:55:07Z</dcterms:modified>
  <cp:category/>
  <cp:contentStatus/>
</cp:coreProperties>
</file>