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05" tabRatio="883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<sst xmlns="http://schemas.openxmlformats.org/spreadsheetml/2006/main" count="1056" uniqueCount="875">
  <si>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</si>
  <si>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</si>
  <si>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</si>
  <si>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</si>
  <si>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</si>
  <si>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</si>
  <si>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</si>
  <si>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</si>
  <si>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</si>
  <si>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</si>
  <si>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</si>
  <si>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</si>
  <si>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</si>
  <si>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</si>
  <si>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</si>
  <si>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</si>
  <si>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</si>
  <si>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</si>
  <si>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</si>
  <si>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</si>
  <si>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</si>
  <si>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</si>
  <si>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</si>
  <si>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</si>
  <si>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</si>
  <si>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</si>
  <si>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</si>
  <si>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</si>
  <si>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</si>
  <si>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</si>
  <si>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</si>
  <si>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</si>
  <si>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</si>
  <si>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</si>
  <si>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</si>
  <si>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</si>
  <si>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</si>
  <si>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</si>
  <si>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</si>
  <si>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</si>
  <si>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</si>
  <si>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</si>
  <si>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</si>
  <si>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</si>
  <si>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</si>
  <si>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</si>
  <si>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</si>
  <si>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</si>
  <si>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</si>
  <si>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</si>
  <si>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</si>
  <si>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</si>
  <si>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</si>
  <si>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</si>
  <si>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</si>
  <si>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</si>
  <si>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</si>
  <si>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</si>
  <si>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</si>
  <si>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</si>
  <si>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</si>
  <si>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</si>
  <si>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</si>
  <si>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</si>
  <si>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</si>
  <si>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</si>
  <si>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</si>
  <si>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</si>
  <si>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</si>
  <si>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</si>
  <si>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</si>
  <si>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</si>
  <si>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</si>
  <si>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</si>
  <si>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</si>
  <si>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</si>
  <si>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</si>
  <si>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</si>
  <si>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</si>
  <si>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</si>
  <si>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</si>
  <si>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</si>
  <si>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</si>
  <si>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</si>
  <si>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</si>
  <si>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</si>
  <si>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</si>
  <si>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</si>
  <si>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</si>
  <si>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</si>
  <si>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</si>
  <si>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</si>
  <si>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</si>
  <si>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</si>
  <si>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</si>
  <si>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</si>
  <si>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</si>
  <si>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</si>
  <si>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</si>
  <si>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</si>
  <si>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</si>
  <si>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</si>
  <si>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</si>
  <si>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</si>
  <si>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</si>
  <si>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</si>
  <si>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</si>
  <si>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</si>
  <si>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</si>
  <si>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</si>
  <si>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</si>
  <si>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</si>
  <si>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</si>
  <si>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</si>
  <si>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</si>
  <si>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</si>
  <si>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</si>
  <si>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</si>
  <si>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</si>
  <si>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</si>
  <si>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</si>
  <si>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</si>
  <si>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</si>
  <si>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</si>
  <si>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</si>
  <si>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</si>
  <si>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</si>
  <si>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</si>
  <si>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</si>
  <si>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</si>
  <si>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</si>
  <si>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</si>
  <si>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</si>
  <si>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</si>
  <si>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</si>
  <si>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</si>
  <si>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</si>
  <si>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</si>
  <si>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</si>
  <si>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</si>
  <si>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</si>
  <si>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</si>
  <si>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</si>
  <si>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</si>
  <si>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</si>
  <si>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</si>
  <si>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</si>
  <si>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</si>
  <si>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</si>
  <si>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</si>
  <si>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</si>
  <si>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</si>
  <si>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</si>
  <si>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</si>
  <si>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</si>
  <si>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</si>
  <si>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</si>
  <si>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</si>
  <si>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</si>
  <si>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</si>
  <si>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</si>
  <si>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</si>
  <si>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</si>
  <si>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</si>
  <si>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</si>
  <si>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</si>
  <si>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</si>
  <si>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</si>
  <si>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</si>
  <si>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</si>
  <si>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</si>
  <si>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</si>
  <si>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</si>
  <si>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</si>
  <si>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</si>
  <si>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</si>
  <si>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</si>
  <si>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</si>
  <si>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</si>
  <si>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</si>
  <si>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</si>
  <si>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</si>
  <si>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</si>
  <si>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</si>
  <si>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</si>
  <si>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</si>
  <si>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</si>
  <si>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</si>
  <si>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</si>
  <si>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</si>
  <si>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</si>
  <si>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</si>
  <si>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</si>
  <si>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</si>
  <si>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</si>
  <si>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</si>
  <si>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</si>
  <si>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</si>
  <si>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</si>
  <si>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</si>
  <si>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</si>
  <si>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</si>
  <si>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</si>
  <si>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</si>
  <si>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</si>
  <si>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</si>
  <si>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</si>
  <si>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</si>
  <si>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</si>
  <si>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</si>
  <si>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</si>
  <si>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</si>
  <si>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</si>
  <si>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</si>
  <si>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</si>
  <si>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</si>
  <si>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</si>
  <si>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</si>
  <si>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</si>
  <si>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</si>
  <si>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</si>
  <si>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</si>
  <si>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</si>
  <si>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</si>
  <si>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</si>
  <si>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</si>
  <si>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</si>
  <si>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</si>
  <si>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</si>
  <si>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</si>
  <si>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</si>
  <si>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</si>
  <si>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</si>
  <si>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</si>
  <si>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</si>
  <si>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</si>
  <si>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</si>
  <si>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</si>
  <si>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</si>
  <si>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</si>
  <si>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</si>
  <si>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</si>
  <si>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</si>
  <si>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</si>
  <si>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</si>
  <si>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</si>
  <si>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</si>
  <si>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</si>
  <si>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</si>
  <si>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</si>
  <si>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</si>
  <si>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</si>
  <si>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</si>
  <si>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</si>
  <si>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</si>
  <si>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</si>
  <si>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</si>
  <si>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</si>
  <si>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</si>
  <si>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</si>
  <si>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</si>
  <si>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</si>
  <si>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</si>
  <si>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</si>
  <si>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</si>
  <si>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</si>
  <si>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</si>
  <si>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</si>
  <si>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</si>
  <si>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</si>
  <si>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</si>
  <si>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</si>
  <si>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</si>
  <si>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</si>
  <si>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</si>
  <si>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</si>
  <si>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</si>
  <si>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</si>
  <si>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</si>
  <si>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</si>
  <si>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</si>
  <si>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</si>
  <si>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</si>
  <si>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</si>
  <si>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</si>
  <si>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</si>
  <si>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</si>
  <si>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</si>
  <si>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</si>
  <si>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</si>
  <si>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</si>
  <si>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</si>
  <si>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</si>
  <si>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</si>
  <si>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</si>
  <si>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</si>
  <si>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</si>
  <si>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</si>
  <si>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</si>
  <si>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</si>
  <si>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</si>
  <si>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</si>
  <si>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</si>
  <si>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</si>
  <si>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</si>
  <si>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</si>
  <si>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</si>
  <si>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</si>
  <si>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</si>
  <si>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</si>
  <si>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</si>
  <si>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</si>
  <si>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</si>
  <si>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</si>
  <si>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</si>
  <si>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</si>
  <si>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</si>
  <si>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</si>
  <si>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</si>
  <si>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</si>
  <si>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</si>
  <si>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</si>
  <si>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</si>
  <si>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</si>
  <si>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</si>
  <si>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</si>
  <si>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</si>
  <si>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</si>
  <si>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</si>
  <si>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</si>
  <si>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</si>
  <si>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</si>
  <si>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</si>
  <si>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</si>
  <si>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</si>
  <si>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</si>
  <si>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</si>
  <si>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</si>
  <si>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</si>
  <si>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</si>
  <si>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</si>
  <si>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</si>
  <si>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</si>
  <si>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</si>
  <si>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</si>
  <si>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</si>
  <si>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</si>
  <si>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</si>
  <si>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</si>
  <si>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</si>
  <si>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</si>
  <si>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</si>
  <si>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</si>
  <si>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</si>
  <si>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</si>
  <si>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</si>
  <si>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</si>
  <si>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</si>
  <si>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</si>
  <si>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</si>
  <si>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</si>
  <si>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</si>
  <si>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</si>
  <si>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</si>
  <si>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</si>
  <si>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</si>
  <si>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</si>
  <si>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</si>
  <si>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</si>
  <si>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</si>
  <si>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</si>
  <si>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</si>
  <si>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</si>
  <si>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</si>
  <si>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</si>
  <si>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</si>
  <si>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</si>
  <si>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</si>
  <si>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</si>
  <si>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</si>
  <si>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</si>
  <si>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</si>
  <si>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</si>
  <si>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</si>
  <si>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</si>
  <si>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</si>
  <si>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</si>
  <si>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</si>
  <si>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</si>
  <si>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</si>
  <si>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</si>
  <si>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</si>
  <si>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</si>
  <si>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</si>
  <si>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</si>
  <si>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</si>
  <si>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</si>
  <si>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</si>
  <si>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</si>
  <si>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</si>
  <si>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</si>
  <si>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</si>
  <si>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</si>
  <si>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</si>
  <si>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</si>
  <si>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</si>
  <si>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</si>
  <si>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</si>
  <si>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</si>
  <si>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</si>
  <si>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</si>
  <si>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</si>
  <si>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</si>
  <si>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</si>
  <si>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</si>
  <si>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</si>
  <si>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</si>
  <si>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</si>
  <si>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</si>
  <si>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</si>
  <si>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</si>
  <si>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</si>
  <si>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</si>
  <si>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</si>
  <si>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</si>
  <si>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</si>
  <si>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</si>
  <si>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</si>
  <si>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</si>
  <si>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</si>
  <si>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</si>
  <si>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</si>
  <si>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</si>
  <si>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</si>
  <si>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</si>
  <si>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</si>
  <si>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</si>
  <si>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</si>
  <si>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</si>
  <si>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</si>
  <si>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</si>
  <si>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</si>
  <si>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</si>
  <si>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</si>
  <si>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</si>
  <si>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</si>
  <si>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</si>
  <si>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</si>
  <si>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</si>
  <si>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</si>
  <si>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</si>
  <si>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</si>
  <si>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</si>
  <si>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</si>
  <si>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</si>
  <si>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</si>
  <si>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</si>
  <si>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</si>
  <si>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</si>
  <si>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</si>
  <si>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</si>
  <si>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</si>
  <si>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</si>
  <si>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</si>
  <si>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</si>
  <si>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</si>
  <si>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</si>
  <si>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</si>
  <si>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</si>
  <si>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</si>
  <si>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</si>
  <si>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</si>
  <si>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</si>
  <si>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</si>
  <si>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</si>
  <si>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</si>
  <si>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</si>
  <si>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</si>
  <si>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</si>
  <si>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</si>
  <si>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</si>
  <si>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</si>
  <si>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</si>
  <si>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</si>
  <si>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</si>
  <si>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</si>
  <si>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</si>
  <si>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</si>
  <si>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</si>
  <si>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</si>
  <si>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</si>
  <si>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</si>
  <si>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</si>
  <si>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</si>
  <si>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</si>
  <si>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</si>
  <si>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</si>
  <si>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</si>
  <si>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</si>
  <si>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</si>
  <si>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</si>
  <si>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</si>
  <si>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</si>
  <si>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</si>
  <si>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</si>
  <si>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</si>
  <si>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</si>
  <si>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</si>
  <si>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</si>
  <si>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</si>
  <si>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</si>
  <si>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</si>
  <si>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</si>
  <si>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</si>
  <si>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</si>
  <si>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</si>
  <si>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</si>
  <si>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</si>
  <si>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</si>
  <si>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</si>
  <si>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</si>
  <si>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</si>
  <si>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</si>
  <si>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</si>
  <si>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</si>
  <si>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</si>
  <si>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</si>
  <si>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</si>
  <si>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</si>
  <si>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</si>
  <si>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</si>
  <si>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</si>
  <si>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</si>
  <si>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</si>
  <si>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</si>
  <si>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</si>
  <si>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</si>
  <si>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</si>
  <si>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</si>
  <si>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</si>
  <si>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</si>
  <si>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</si>
  <si>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</si>
  <si>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</si>
  <si>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</si>
  <si>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</si>
  <si>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</si>
  <si>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</si>
  <si>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</si>
  <si>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</si>
  <si>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</si>
  <si>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</si>
  <si>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</si>
  <si>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</si>
  <si>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</si>
  <si>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</si>
  <si>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</si>
  <si>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</si>
  <si>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</si>
  <si>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</si>
  <si>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</si>
  <si>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</si>
  <si>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</si>
  <si>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</si>
  <si>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</si>
  <si>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</si>
  <si>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</si>
  <si>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</si>
  <si>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</si>
  <si>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</si>
  <si>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</si>
  <si>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</si>
  <si>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</si>
  <si>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</si>
  <si>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</si>
  <si>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</si>
  <si>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</si>
  <si>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</si>
  <si>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</si>
  <si>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</si>
  <si>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</si>
  <si>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</si>
  <si>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</si>
  <si>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</si>
  <si>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</si>
  <si>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</si>
  <si>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</si>
  <si>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</si>
  <si>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</si>
  <si>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</si>
  <si>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</si>
  <si>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</si>
  <si>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</si>
  <si>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</si>
  <si>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</si>
  <si>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</si>
  <si>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</si>
  <si>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</si>
  <si>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</si>
  <si>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</si>
  <si>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</si>
  <si>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</si>
  <si>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</si>
  <si>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</si>
  <si>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</si>
  <si>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</si>
  <si>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</si>
  <si>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</si>
  <si>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</si>
  <si>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</si>
  <si>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</si>
  <si>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</si>
  <si>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</si>
  <si>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</si>
  <si>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</si>
  <si>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</si>
  <si>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</si>
  <si>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</si>
  <si>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</si>
  <si>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</si>
  <si>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</si>
  <si>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</si>
  <si>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</si>
  <si>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</si>
  <si>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</si>
  <si>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</si>
  <si>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</si>
  <si>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</si>
  <si>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</si>
  <si>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</si>
  <si>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</si>
  <si>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</si>
  <si>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</si>
  <si>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</si>
  <si>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</si>
  <si>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</si>
  <si>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</si>
  <si>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</si>
  <si>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</si>
  <si>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</si>
  <si>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</si>
  <si>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</si>
  <si>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</si>
  <si>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</si>
  <si>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</si>
  <si>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</si>
  <si>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</si>
  <si>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</si>
  <si>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</si>
  <si>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</si>
  <si>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</si>
  <si>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</si>
  <si>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</si>
  <si>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</si>
  <si>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</si>
  <si>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</si>
  <si>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</si>
  <si>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</si>
  <si>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</si>
  <si>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</si>
  <si>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</si>
  <si>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</si>
  <si>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</si>
  <si>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</si>
  <si>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</si>
  <si>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</si>
  <si>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</si>
  <si>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</si>
  <si>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</si>
  <si>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</si>
  <si>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</si>
  <si>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</si>
  <si>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</si>
  <si>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</si>
  <si>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</si>
  <si>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</si>
  <si>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</si>
  <si>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</si>
  <si>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</si>
  <si>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</si>
  <si>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</si>
  <si>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</si>
  <si>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</si>
  <si>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</si>
  <si>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</si>
  <si>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</si>
  <si>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</si>
  <si>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</si>
  <si>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</si>
  <si>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</si>
  <si>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</si>
  <si>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</si>
  <si>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</si>
  <si>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</si>
  <si>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</si>
  <si>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</si>
  <si>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</si>
  <si>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</si>
  <si>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</si>
  <si>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</si>
  <si>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</si>
  <si>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</si>
  <si>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</si>
  <si>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</si>
  <si>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</si>
  <si>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</si>
  <si>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</si>
  <si>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</si>
  <si>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</si>
  <si>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</si>
  <si>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</si>
  <si>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</si>
  <si>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</si>
  <si>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</si>
  <si>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</si>
  <si>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</si>
  <si>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</si>
  <si>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</si>
  <si>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</si>
  <si>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</si>
  <si>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</si>
  <si>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</si>
  <si>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</si>
  <si>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</si>
  <si>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</si>
  <si>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</si>
  <si>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</si>
  <si>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</si>
  <si>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</si>
  <si>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</si>
  <si>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</si>
  <si>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</si>
  <si>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</si>
  <si>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</si>
  <si>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</si>
  <si>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</si>
  <si>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</si>
  <si>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</si>
  <si>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</si>
  <si>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</si>
  <si>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</si>
  <si>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</si>
  <si>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</si>
  <si>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</si>
  <si>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</si>
  <si>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</si>
  <si>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</si>
  <si>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</si>
  <si>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</si>
  <si>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</si>
  <si>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</si>
  <si>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</si>
  <si>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</si>
  <si>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</si>
  <si>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</si>
  <si>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</si>
  <si>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</si>
  <si>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</si>
  <si>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</si>
  <si>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</si>
  <si>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</si>
  <si>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</si>
  <si>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</si>
  <si>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</si>
  <si>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</si>
  <si>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</si>
  <si>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</si>
  <si>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</si>
  <si>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</si>
  <si>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</si>
  <si>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</si>
  <si>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</si>
  <si>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</si>
  <si>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</si>
  <si>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</si>
  <si>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</si>
  <si>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</si>
  <si>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</si>
  <si>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</si>
  <si>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</si>
  <si>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</si>
  <si>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</si>
  <si>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</si>
  <si>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</si>
  <si>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</si>
  <si>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</si>
  <si>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</si>
  <si>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</si>
  <si>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</si>
  <si>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</si>
  <si>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</si>
  <si>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</si>
  <si>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</si>
  <si>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</si>
  <si>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</si>
  <si>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</si>
  <si>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</si>
  <si>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</si>
  <si>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</si>
  <si>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</si>
  <si>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</si>
  <si>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</si>
  <si>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</si>
  <si>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</si>
  <si>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</si>
  <si>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</si>
  <si>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</si>
  <si>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</si>
  <si>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</si>
  <si>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</si>
  <si>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</si>
  <si>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</si>
  <si>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</si>
  <si>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</si>
  <si>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</si>
  <si>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</si>
  <si>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</si>
  <si>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</si>
  <si>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</si>
  <si>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</si>
  <si>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</si>
  <si>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</si>
  <si>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</si>
  <si>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</si>
  <si>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</si>
  <si>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</si>
  <si>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</si>
  <si>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</si>
  <si>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</si>
  <si>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</si>
  <si>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</si>
  <si>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</si>
  <si>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</si>
  <si>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</si>
  <si>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</si>
  <si>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</si>
  <si>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</si>
  <si>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</si>
  <si>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</si>
  <si>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</si>
  <si>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</si>
  <si>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</si>
  <si>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</si>
  <si>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</si>
  <si>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</si>
  <si>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</si>
  <si>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</si>
  <si>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</si>
  <si>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</si>
  <si>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</si>
  <si>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</si>
  <si>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</si>
  <si>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</si>
  <si>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</si>
  <si>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</si>
  <si>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</si>
  <si>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</si>
  <si>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</si>
  <si>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</si>
  <si>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</si>
  <si>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</si>
  <si>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</si>
  <si>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</si>
  <si>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</si>
  <si>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</si>
  <si>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</si>
  <si>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</si>
  <si>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</si>
  <si>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</t>
  </si>
  <si>
    <t>СИЕНИТ ИНВЕСТ ООД</t>
  </si>
  <si>
    <t>1. СИ ПРОДЖЕКТС ЕООД</t>
  </si>
  <si>
    <t>1. СЕНСОР С ООД</t>
  </si>
  <si>
    <t>2. СЕНСОР Д ООД</t>
  </si>
  <si>
    <t>неконсолидиран</t>
  </si>
  <si>
    <t>06.2017 г.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</si>
</sst>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" fontId="9" fillId="0" borderId="0" xfId="63" applyNumberFormat="1" applyFont="1" applyAlignment="1" applyProtection="1">
      <alignment horizontal="left" vertical="top" wrapText="1"/>
      <protection locked="0"/>
    </xf>
    <xf numFmtId="1" fontId="11" fillId="0" borderId="0" xfId="66" applyNumberFormat="1" applyFont="1" applyBorder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9" fontId="5" fillId="34" borderId="10" xfId="69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16">
      <selection activeCell="E78" sqref="E7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573" t="s">
        <v>869</v>
      </c>
      <c r="F3" s="217" t="s">
        <v>2</v>
      </c>
      <c r="G3" s="172"/>
      <c r="H3" s="574">
        <v>115017743</v>
      </c>
    </row>
    <row r="4" spans="1:8" ht="15">
      <c r="A4" s="579" t="s">
        <v>3</v>
      </c>
      <c r="B4" s="585"/>
      <c r="C4" s="585"/>
      <c r="D4" s="585"/>
      <c r="E4" s="573" t="s">
        <v>873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3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15167</v>
      </c>
      <c r="D11" s="151">
        <v>15304</v>
      </c>
      <c r="E11" s="237" t="s">
        <v>22</v>
      </c>
      <c r="F11" s="242" t="s">
        <v>23</v>
      </c>
      <c r="G11" s="152">
        <v>400</v>
      </c>
      <c r="H11" s="152">
        <v>400</v>
      </c>
    </row>
    <row r="12" spans="1:8" ht="15">
      <c r="A12" s="235" t="s">
        <v>24</v>
      </c>
      <c r="B12" s="241" t="s">
        <v>25</v>
      </c>
      <c r="C12" s="151">
        <v>18647</v>
      </c>
      <c r="D12" s="151">
        <v>19489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33</v>
      </c>
      <c r="D13" s="151">
        <v>87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9259</v>
      </c>
      <c r="D17" s="151">
        <v>9079</v>
      </c>
      <c r="E17" s="243" t="s">
        <v>46</v>
      </c>
      <c r="F17" s="245" t="s">
        <v>47</v>
      </c>
      <c r="G17" s="154">
        <f>G11+G14+G15+G16</f>
        <v>400</v>
      </c>
      <c r="H17" s="154">
        <f>H11+H14+H15+H16</f>
        <v>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</v>
      </c>
      <c r="D18" s="151">
        <v>10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43114</v>
      </c>
      <c r="D19" s="155">
        <f>SUM(D11:D18)</f>
        <v>43969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2"/>
      <c r="H20" s="152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</v>
      </c>
      <c r="H21" s="156">
        <f>SUM(H22:H24)</f>
        <v>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23</v>
      </c>
      <c r="H24" s="152">
        <v>23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23</v>
      </c>
      <c r="H25" s="154">
        <f>H19+H20+H21</f>
        <v>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38910</v>
      </c>
      <c r="H27" s="154">
        <f>SUM(H28:H30)</f>
        <v>38187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38910</v>
      </c>
      <c r="H28" s="152">
        <v>38187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394</v>
      </c>
      <c r="H31" s="152">
        <v>723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39304</v>
      </c>
      <c r="H33" s="154">
        <f>H27+H31+H32</f>
        <v>38910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853</v>
      </c>
      <c r="B34" s="244" t="s">
        <v>105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39727</v>
      </c>
      <c r="H36" s="154">
        <f>H25+H17+H33</f>
        <v>39333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4710</v>
      </c>
      <c r="H44" s="152">
        <v>4710</v>
      </c>
    </row>
    <row r="45" spans="1:15" ht="15">
      <c r="A45" s="235" t="s">
        <v>136</v>
      </c>
      <c r="B45" s="249" t="s">
        <v>137</v>
      </c>
      <c r="C45" s="155">
        <f>C34+C39+C44</f>
        <v>4</v>
      </c>
      <c r="D45" s="155">
        <f>D34+D39+D44</f>
        <v>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13204</v>
      </c>
      <c r="H46" s="152">
        <v>9980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3863</v>
      </c>
      <c r="H48" s="152">
        <v>4048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21777</v>
      </c>
      <c r="H49" s="154">
        <f>SUM(H43:H48)</f>
        <v>18738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2842</v>
      </c>
      <c r="H52" s="152">
        <v>3032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</v>
      </c>
      <c r="H53" s="152">
        <v>13</v>
      </c>
    </row>
    <row r="54" spans="1:8" ht="15">
      <c r="A54" s="235" t="s">
        <v>166</v>
      </c>
      <c r="B54" s="249" t="s">
        <v>167</v>
      </c>
      <c r="C54" s="151">
        <v>6</v>
      </c>
      <c r="D54" s="151">
        <v>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43124</v>
      </c>
      <c r="D55" s="155">
        <f>D19+D20+D21+D27+D32+D45+D51+D53+D54</f>
        <v>43979</v>
      </c>
      <c r="E55" s="237" t="s">
        <v>172</v>
      </c>
      <c r="F55" s="261" t="s">
        <v>173</v>
      </c>
      <c r="G55" s="154">
        <f>G49+G51+G52+G53+G54</f>
        <v>24632</v>
      </c>
      <c r="H55" s="154">
        <f>H49+H51+H52+H53+H54</f>
        <v>21783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361</v>
      </c>
      <c r="D58" s="151">
        <v>358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8</v>
      </c>
      <c r="D59" s="151">
        <v>8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7</v>
      </c>
      <c r="D60" s="151">
        <v>7</v>
      </c>
      <c r="E60" s="237" t="s">
        <v>185</v>
      </c>
      <c r="F60" s="242" t="s">
        <v>186</v>
      </c>
      <c r="G60" s="152">
        <v>4564</v>
      </c>
      <c r="H60" s="152">
        <v>4796</v>
      </c>
    </row>
    <row r="61" spans="1:18" ht="15">
      <c r="A61" s="235" t="s">
        <v>187</v>
      </c>
      <c r="B61" s="244" t="s">
        <v>188</v>
      </c>
      <c r="C61" s="151">
        <v>1686</v>
      </c>
      <c r="D61" s="151">
        <v>1628</v>
      </c>
      <c r="E61" s="243" t="s">
        <v>189</v>
      </c>
      <c r="F61" s="272" t="s">
        <v>190</v>
      </c>
      <c r="G61" s="154">
        <f>SUM(G62:G68)</f>
        <v>18223</v>
      </c>
      <c r="H61" s="154">
        <f>SUM(H62:H68)</f>
        <v>20793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5773</v>
      </c>
      <c r="H62" s="152">
        <v>5948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5420</v>
      </c>
      <c r="H63" s="152">
        <v>4975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2062</v>
      </c>
      <c r="D64" s="155">
        <f>SUM(D58:D63)</f>
        <v>2001</v>
      </c>
      <c r="E64" s="237" t="s">
        <v>200</v>
      </c>
      <c r="F64" s="242" t="s">
        <v>201</v>
      </c>
      <c r="G64" s="152">
        <v>4442</v>
      </c>
      <c r="H64" s="152">
        <v>4104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1835</v>
      </c>
      <c r="H65" s="152">
        <v>1837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88</v>
      </c>
      <c r="H66" s="152">
        <v>77</v>
      </c>
    </row>
    <row r="67" spans="1:8" ht="15">
      <c r="A67" s="235" t="s">
        <v>207</v>
      </c>
      <c r="B67" s="241" t="s">
        <v>208</v>
      </c>
      <c r="C67" s="151">
        <v>39995</v>
      </c>
      <c r="D67" s="151">
        <v>39148</v>
      </c>
      <c r="E67" s="237" t="s">
        <v>209</v>
      </c>
      <c r="F67" s="242" t="s">
        <v>210</v>
      </c>
      <c r="G67" s="152">
        <v>42</v>
      </c>
      <c r="H67" s="152">
        <v>138</v>
      </c>
    </row>
    <row r="68" spans="1:8" ht="15">
      <c r="A68" s="235" t="s">
        <v>211</v>
      </c>
      <c r="B68" s="241" t="s">
        <v>212</v>
      </c>
      <c r="C68" s="151">
        <v>2147</v>
      </c>
      <c r="D68" s="151">
        <v>1661</v>
      </c>
      <c r="E68" s="237" t="s">
        <v>213</v>
      </c>
      <c r="F68" s="242" t="s">
        <v>214</v>
      </c>
      <c r="G68" s="152">
        <v>623</v>
      </c>
      <c r="H68" s="152">
        <v>3714</v>
      </c>
    </row>
    <row r="69" spans="1:8" ht="15">
      <c r="A69" s="235" t="s">
        <v>215</v>
      </c>
      <c r="B69" s="241" t="s">
        <v>216</v>
      </c>
      <c r="C69" s="151">
        <v>124</v>
      </c>
      <c r="D69" s="151">
        <v>157</v>
      </c>
      <c r="E69" s="251" t="s">
        <v>78</v>
      </c>
      <c r="F69" s="242" t="s">
        <v>217</v>
      </c>
      <c r="G69" s="152">
        <v>815</v>
      </c>
      <c r="H69" s="152">
        <v>801</v>
      </c>
    </row>
    <row r="70" spans="1:8" ht="15">
      <c r="A70" s="235" t="s">
        <v>218</v>
      </c>
      <c r="B70" s="241" t="s">
        <v>219</v>
      </c>
      <c r="C70" s="151">
        <v>586</v>
      </c>
      <c r="D70" s="151">
        <v>581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23602</v>
      </c>
      <c r="H71" s="161">
        <f>H59+H60+H61+H69+H70</f>
        <v>26390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181</v>
      </c>
      <c r="D74" s="151">
        <v>153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43033</v>
      </c>
      <c r="D75" s="155">
        <f>SUM(D67:D74)</f>
        <v>41700</v>
      </c>
      <c r="E75" s="251" t="s">
        <v>160</v>
      </c>
      <c r="F75" s="245" t="s">
        <v>234</v>
      </c>
      <c r="G75" s="152">
        <v>379</v>
      </c>
      <c r="H75" s="152">
        <v>379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23981</v>
      </c>
      <c r="H79" s="162">
        <f>H71+H74+H75+H76</f>
        <v>26769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100</v>
      </c>
      <c r="D87" s="151">
        <v>133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</v>
      </c>
      <c r="D88" s="151">
        <v>72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121</v>
      </c>
      <c r="D91" s="155">
        <f>SUM(D87:D90)</f>
        <v>205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45216</v>
      </c>
      <c r="D93" s="155">
        <f>D64+D75+D84+D91+D92</f>
        <v>43906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88340</v>
      </c>
      <c r="D94" s="164">
        <f>D93+D55</f>
        <v>87885</v>
      </c>
      <c r="E94" s="449" t="s">
        <v>270</v>
      </c>
      <c r="F94" s="289" t="s">
        <v>271</v>
      </c>
      <c r="G94" s="165">
        <f>G36+G39+G55+G79</f>
        <v>88340</v>
      </c>
      <c r="H94" s="165">
        <f>H36+H39+H55+H79</f>
        <v>87885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854</v>
      </c>
      <c r="B96" s="432"/>
      <c r="C96" s="150"/>
      <c r="D96" s="150"/>
      <c r="E96" s="433"/>
      <c r="F96" s="575">
        <f>+C94-G94</f>
        <v>0</v>
      </c>
      <c r="G96" s="577">
        <f>+D94-H94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859</v>
      </c>
      <c r="D100" s="584"/>
      <c r="E100" s="584"/>
    </row>
    <row r="101" ht="12.75">
      <c r="G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B57" sqref="B57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8" t="str">
        <f>'справка №1-БАЛАНС'!E3</f>
        <v>СИЕНИТ ИНВЕСТ ООД</v>
      </c>
      <c r="C2" s="588"/>
      <c r="D2" s="588"/>
      <c r="E2" s="588"/>
      <c r="F2" s="590" t="s">
        <v>2</v>
      </c>
      <c r="G2" s="590"/>
      <c r="H2" s="524">
        <f>'справка №1-БАЛАНС'!H3</f>
        <v>115017743</v>
      </c>
    </row>
    <row r="3" spans="1:8" ht="15">
      <c r="A3" s="466" t="s">
        <v>275</v>
      </c>
      <c r="B3" s="588" t="str">
        <f>'справка №1-БАЛАНС'!E4</f>
        <v>неконсолидиран</v>
      </c>
      <c r="C3" s="588"/>
      <c r="D3" s="588"/>
      <c r="E3" s="588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89" t="str">
        <f>'справка №1-БАЛАНС'!E5</f>
        <v>06.2017 г.</v>
      </c>
      <c r="C4" s="589"/>
      <c r="D4" s="589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239</v>
      </c>
      <c r="D9" s="46">
        <v>294</v>
      </c>
      <c r="E9" s="298" t="s">
        <v>285</v>
      </c>
      <c r="F9" s="547" t="s">
        <v>286</v>
      </c>
      <c r="G9" s="548"/>
      <c r="H9" s="548">
        <v>121</v>
      </c>
    </row>
    <row r="10" spans="1:8" ht="12">
      <c r="A10" s="298" t="s">
        <v>287</v>
      </c>
      <c r="B10" s="299" t="s">
        <v>288</v>
      </c>
      <c r="C10" s="46">
        <v>1268</v>
      </c>
      <c r="D10" s="46">
        <v>1181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>
        <v>552</v>
      </c>
      <c r="D11" s="46">
        <v>629</v>
      </c>
      <c r="E11" s="300" t="s">
        <v>293</v>
      </c>
      <c r="F11" s="547" t="s">
        <v>294</v>
      </c>
      <c r="G11" s="548">
        <f>1328+77</f>
        <v>1405</v>
      </c>
      <c r="H11" s="548">
        <f>77+1267</f>
        <v>1344</v>
      </c>
    </row>
    <row r="12" spans="1:8" ht="12">
      <c r="A12" s="298" t="s">
        <v>295</v>
      </c>
      <c r="B12" s="299" t="s">
        <v>296</v>
      </c>
      <c r="C12" s="46">
        <v>124</v>
      </c>
      <c r="D12" s="46">
        <v>133</v>
      </c>
      <c r="E12" s="300" t="s">
        <v>78</v>
      </c>
      <c r="F12" s="547" t="s">
        <v>297</v>
      </c>
      <c r="G12" s="548">
        <v>1962</v>
      </c>
      <c r="H12" s="548">
        <v>540</v>
      </c>
    </row>
    <row r="13" spans="1:18" ht="12">
      <c r="A13" s="298" t="s">
        <v>298</v>
      </c>
      <c r="B13" s="299" t="s">
        <v>299</v>
      </c>
      <c r="C13" s="46">
        <v>20</v>
      </c>
      <c r="D13" s="46">
        <v>21</v>
      </c>
      <c r="E13" s="301" t="s">
        <v>51</v>
      </c>
      <c r="F13" s="549" t="s">
        <v>300</v>
      </c>
      <c r="G13" s="546">
        <f>SUM(G9:G12)</f>
        <v>3367</v>
      </c>
      <c r="H13" s="546">
        <f>SUM(H9:H12)</f>
        <v>2005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843</v>
      </c>
      <c r="D14" s="46">
        <v>148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-598</v>
      </c>
      <c r="D15" s="47">
        <v>-952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220</v>
      </c>
      <c r="D16" s="47">
        <v>88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2668</v>
      </c>
      <c r="D19" s="49">
        <f>SUM(D9:D15)+D16</f>
        <v>1542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285</v>
      </c>
      <c r="D22" s="46">
        <v>310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1</v>
      </c>
      <c r="D24" s="46">
        <v>2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19</v>
      </c>
      <c r="D25" s="46">
        <v>15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305</v>
      </c>
      <c r="D26" s="49">
        <f>SUM(D22:D25)</f>
        <v>327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2973</v>
      </c>
      <c r="D28" s="50">
        <f>D26+D19</f>
        <v>1869</v>
      </c>
      <c r="E28" s="127" t="s">
        <v>339</v>
      </c>
      <c r="F28" s="552" t="s">
        <v>340</v>
      </c>
      <c r="G28" s="546">
        <f>G13+G15+G24</f>
        <v>3367</v>
      </c>
      <c r="H28" s="546">
        <f>H13+H15+H24</f>
        <v>2005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394</v>
      </c>
      <c r="D30" s="50">
        <f>IF((H28-D28)&gt;0,H28-D28,0)</f>
        <v>136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855</v>
      </c>
      <c r="B31" s="306" t="s">
        <v>345</v>
      </c>
      <c r="C31" s="46"/>
      <c r="D31" s="46"/>
      <c r="E31" s="296" t="s">
        <v>858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2973</v>
      </c>
      <c r="D33" s="49">
        <f>D28-D31+D32</f>
        <v>1869</v>
      </c>
      <c r="E33" s="127" t="s">
        <v>353</v>
      </c>
      <c r="F33" s="552" t="s">
        <v>354</v>
      </c>
      <c r="G33" s="53">
        <f>G32-G31+G28</f>
        <v>3367</v>
      </c>
      <c r="H33" s="53">
        <f>H32-H31+H28</f>
        <v>2005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394</v>
      </c>
      <c r="D34" s="50">
        <f>IF((H33-D33)&gt;0,H33-D33,0)</f>
        <v>136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394</v>
      </c>
      <c r="D39" s="460">
        <f>+IF((H33-D33-D35)&gt;0,H33-D33-D35,0)</f>
        <v>136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394</v>
      </c>
      <c r="D41" s="52">
        <f>IF(H39=0,IF(D39-D40&gt;0,D39-D40+H40,0),IF(H39-H40&lt;0,H40-H39+D39,0))</f>
        <v>136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3367</v>
      </c>
      <c r="D42" s="53">
        <f>D33+D35+D39</f>
        <v>2005</v>
      </c>
      <c r="E42" s="128" t="s">
        <v>380</v>
      </c>
      <c r="F42" s="129" t="s">
        <v>381</v>
      </c>
      <c r="G42" s="53">
        <f>G39+G33</f>
        <v>3367</v>
      </c>
      <c r="H42" s="53">
        <f>H39+H33</f>
        <v>2005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1" t="s">
        <v>866</v>
      </c>
      <c r="B45" s="591"/>
      <c r="C45" s="591"/>
      <c r="D45" s="591"/>
      <c r="E45" s="59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6"/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7"/>
      <c r="E50" s="587"/>
      <c r="F50" s="587"/>
      <c r="G50" s="587"/>
      <c r="H50" s="587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B43" sqref="B4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СИЕНИТ ИНВЕСТ ООД</v>
      </c>
      <c r="C4" s="539" t="s">
        <v>2</v>
      </c>
      <c r="D4" s="539">
        <f>'справка №1-БАЛАНС'!H3</f>
        <v>115017743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06.2017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1142</v>
      </c>
      <c r="D10" s="54">
        <v>1788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-895</v>
      </c>
      <c r="D11" s="54">
        <v>-602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-22</v>
      </c>
      <c r="D13" s="54">
        <v>-13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-146</v>
      </c>
      <c r="D14" s="54">
        <v>-459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-90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-28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-39</v>
      </c>
      <c r="D20" s="55">
        <f>SUM(D10:D19)</f>
        <v>710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857</v>
      </c>
      <c r="D23" s="54">
        <v>132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857</v>
      </c>
      <c r="D32" s="55">
        <f>SUM(D22:D31)</f>
        <v>132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784</v>
      </c>
      <c r="D36" s="54">
        <v>43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-1480</v>
      </c>
      <c r="D37" s="54">
        <v>-575</v>
      </c>
      <c r="E37" s="130"/>
      <c r="F37" s="130"/>
    </row>
    <row r="38" spans="1:6" ht="12">
      <c r="A38" s="332" t="s">
        <v>441</v>
      </c>
      <c r="B38" s="333" t="s">
        <v>442</v>
      </c>
      <c r="C38" s="54">
        <v>-117</v>
      </c>
      <c r="D38" s="54">
        <v>-107</v>
      </c>
      <c r="E38" s="130"/>
      <c r="F38" s="130"/>
    </row>
    <row r="39" spans="1:6" ht="12">
      <c r="A39" s="332" t="s">
        <v>443</v>
      </c>
      <c r="B39" s="333" t="s">
        <v>444</v>
      </c>
      <c r="C39" s="54">
        <v>-87</v>
      </c>
      <c r="D39" s="54">
        <v>-181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-2</v>
      </c>
      <c r="D41" s="54">
        <v>-5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-902</v>
      </c>
      <c r="D42" s="55">
        <f>SUM(D34:D41)</f>
        <v>-825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-84</v>
      </c>
      <c r="D43" s="55">
        <f>D42+D32+D20</f>
        <v>17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205</v>
      </c>
      <c r="D44" s="132">
        <v>157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121</v>
      </c>
      <c r="D45" s="55">
        <f>D44+D43</f>
        <v>174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21</v>
      </c>
      <c r="D46" s="56">
        <v>72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15" zoomScaleNormal="115" zoomScalePageLayoutView="0" workbookViewId="0" topLeftCell="B10">
      <selection activeCell="A35" sqref="A35:J35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3" t="s">
        <v>461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5" t="str">
        <f>'справка №1-БАЛАНС'!E3</f>
        <v>СИЕНИТ ИНВЕСТ ООД</v>
      </c>
      <c r="C3" s="595"/>
      <c r="D3" s="595"/>
      <c r="E3" s="595"/>
      <c r="F3" s="595"/>
      <c r="G3" s="595"/>
      <c r="H3" s="595"/>
      <c r="I3" s="595"/>
      <c r="J3" s="475"/>
      <c r="K3" s="597" t="s">
        <v>2</v>
      </c>
      <c r="L3" s="597"/>
      <c r="M3" s="477">
        <f>'справка №1-БАЛАНС'!H3</f>
        <v>115017743</v>
      </c>
      <c r="N3" s="2"/>
    </row>
    <row r="4" spans="1:15" s="530" customFormat="1" ht="13.5" customHeight="1">
      <c r="A4" s="466" t="s">
        <v>462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9" t="str">
        <f>'справка №1-БАЛАНС'!E5</f>
        <v>06.2017 г.</v>
      </c>
      <c r="C5" s="599"/>
      <c r="D5" s="599"/>
      <c r="E5" s="599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22</v>
      </c>
      <c r="I11" s="58">
        <f>'справка №1-БАЛАНС'!H28+'справка №1-БАЛАНС'!H31</f>
        <v>38910</v>
      </c>
      <c r="J11" s="58">
        <f>'справка №1-БАЛАНС'!H29+'справка №1-БАЛАНС'!H32</f>
        <v>0</v>
      </c>
      <c r="K11" s="60"/>
      <c r="L11" s="344">
        <f>SUM(C11:K11)</f>
        <v>39332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400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22</v>
      </c>
      <c r="I15" s="61">
        <f t="shared" si="2"/>
        <v>38910</v>
      </c>
      <c r="J15" s="61">
        <f t="shared" si="2"/>
        <v>0</v>
      </c>
      <c r="K15" s="61">
        <f t="shared" si="2"/>
        <v>0</v>
      </c>
      <c r="L15" s="344">
        <f t="shared" si="1"/>
        <v>39332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394</v>
      </c>
      <c r="J16" s="345">
        <f>+'справка №1-БАЛАНС'!G32</f>
        <v>0</v>
      </c>
      <c r="K16" s="60"/>
      <c r="L16" s="344">
        <f t="shared" si="1"/>
        <v>394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1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1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>
        <v>1</v>
      </c>
      <c r="I25" s="185"/>
      <c r="J25" s="185"/>
      <c r="K25" s="185"/>
      <c r="L25" s="344">
        <f t="shared" si="1"/>
        <v>1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23</v>
      </c>
      <c r="I29" s="59">
        <f t="shared" si="6"/>
        <v>39304</v>
      </c>
      <c r="J29" s="59">
        <f t="shared" si="6"/>
        <v>0</v>
      </c>
      <c r="K29" s="59">
        <f t="shared" si="6"/>
        <v>0</v>
      </c>
      <c r="L29" s="344">
        <f t="shared" si="1"/>
        <v>39727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400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23</v>
      </c>
      <c r="I32" s="59">
        <f t="shared" si="7"/>
        <v>39304</v>
      </c>
      <c r="J32" s="59">
        <f t="shared" si="7"/>
        <v>0</v>
      </c>
      <c r="K32" s="59">
        <f t="shared" si="7"/>
        <v>0</v>
      </c>
      <c r="L32" s="344">
        <f t="shared" si="1"/>
        <v>39727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576">
        <f>+L32-'справка №1-БАЛАНС'!G36</f>
        <v>0</v>
      </c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867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4" t="s">
        <v>523</v>
      </c>
      <c r="E38" s="594"/>
      <c r="F38" s="594"/>
      <c r="G38" s="594"/>
      <c r="H38" s="594"/>
      <c r="I38" s="594"/>
      <c r="J38" s="15" t="s">
        <v>862</v>
      </c>
      <c r="K38" s="15"/>
      <c r="L38" s="594"/>
      <c r="M38" s="594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A10">
      <pane xSplit="2" topLeftCell="C1" activePane="topRight" state="frozen"/>
      <selection pane="topLeft" activeCell="A1" sqref="A1"/>
      <selection pane="topRight" activeCell="M62" sqref="M6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385</v>
      </c>
      <c r="B2" s="601"/>
      <c r="C2" s="602" t="str">
        <f>'справка №1-БАЛАНС'!E3</f>
        <v>СИЕНИТ ИНВЕСТ ООД</v>
      </c>
      <c r="D2" s="602"/>
      <c r="E2" s="602"/>
      <c r="F2" s="602"/>
      <c r="G2" s="602"/>
      <c r="H2" s="602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115017743</v>
      </c>
      <c r="P2" s="482"/>
      <c r="Q2" s="482"/>
      <c r="R2" s="524"/>
    </row>
    <row r="3" spans="1:18" ht="15">
      <c r="A3" s="600" t="s">
        <v>5</v>
      </c>
      <c r="B3" s="601"/>
      <c r="C3" s="603" t="str">
        <f>'справка №1-БАЛАНС'!E5</f>
        <v>06.2017 г.</v>
      </c>
      <c r="D3" s="603"/>
      <c r="E3" s="603"/>
      <c r="F3" s="484"/>
      <c r="G3" s="484"/>
      <c r="H3" s="484"/>
      <c r="I3" s="484"/>
      <c r="J3" s="484"/>
      <c r="K3" s="484"/>
      <c r="L3" s="484"/>
      <c r="M3" s="608" t="s">
        <v>4</v>
      </c>
      <c r="N3" s="608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9" t="s">
        <v>465</v>
      </c>
      <c r="B5" s="610"/>
      <c r="C5" s="613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6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6" t="s">
        <v>531</v>
      </c>
      <c r="R5" s="606" t="s">
        <v>532</v>
      </c>
    </row>
    <row r="6" spans="1:18" s="100" customFormat="1" ht="48">
      <c r="A6" s="611"/>
      <c r="B6" s="612"/>
      <c r="C6" s="614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7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7"/>
      <c r="R6" s="607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15304</v>
      </c>
      <c r="E9" s="189"/>
      <c r="F9" s="189">
        <v>137</v>
      </c>
      <c r="G9" s="74">
        <f>D9+E9-F9</f>
        <v>15167</v>
      </c>
      <c r="H9" s="65"/>
      <c r="I9" s="65"/>
      <c r="J9" s="74">
        <f aca="true" t="shared" si="0" ref="J9:J25">G9+H9-I9</f>
        <v>15167</v>
      </c>
      <c r="K9" s="65"/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15167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25290</v>
      </c>
      <c r="E10" s="189">
        <v>360</v>
      </c>
      <c r="F10" s="189">
        <v>833</v>
      </c>
      <c r="G10" s="74">
        <f aca="true" t="shared" si="3" ref="G10:G39">D10+E10-F10</f>
        <v>24817</v>
      </c>
      <c r="H10" s="65"/>
      <c r="I10" s="65"/>
      <c r="J10" s="74">
        <f t="shared" si="0"/>
        <v>24817</v>
      </c>
      <c r="K10" s="65">
        <v>5801</v>
      </c>
      <c r="L10" s="65">
        <v>497</v>
      </c>
      <c r="M10" s="65">
        <v>128</v>
      </c>
      <c r="N10" s="74">
        <f aca="true" t="shared" si="4" ref="N10:N39">K10+L10-M10</f>
        <v>6170</v>
      </c>
      <c r="O10" s="65"/>
      <c r="P10" s="65"/>
      <c r="Q10" s="74">
        <f t="shared" si="1"/>
        <v>6170</v>
      </c>
      <c r="R10" s="74">
        <f t="shared" si="2"/>
        <v>18647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825</v>
      </c>
      <c r="E11" s="189"/>
      <c r="F11" s="189"/>
      <c r="G11" s="74">
        <f t="shared" si="3"/>
        <v>825</v>
      </c>
      <c r="H11" s="65"/>
      <c r="I11" s="65"/>
      <c r="J11" s="74">
        <f t="shared" si="0"/>
        <v>825</v>
      </c>
      <c r="K11" s="65">
        <v>738</v>
      </c>
      <c r="L11" s="65">
        <v>54</v>
      </c>
      <c r="M11" s="65"/>
      <c r="N11" s="74">
        <f t="shared" si="4"/>
        <v>792</v>
      </c>
      <c r="O11" s="65"/>
      <c r="P11" s="65"/>
      <c r="Q11" s="74">
        <f t="shared" si="1"/>
        <v>792</v>
      </c>
      <c r="R11" s="74">
        <f t="shared" si="2"/>
        <v>33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608</v>
      </c>
      <c r="E13" s="189"/>
      <c r="F13" s="189">
        <v>156</v>
      </c>
      <c r="G13" s="74">
        <f t="shared" si="3"/>
        <v>452</v>
      </c>
      <c r="H13" s="65"/>
      <c r="I13" s="65"/>
      <c r="J13" s="74">
        <f t="shared" si="0"/>
        <v>452</v>
      </c>
      <c r="K13" s="65">
        <v>608</v>
      </c>
      <c r="L13" s="65"/>
      <c r="M13" s="65">
        <v>156</v>
      </c>
      <c r="N13" s="74">
        <f t="shared" si="4"/>
        <v>452</v>
      </c>
      <c r="O13" s="65"/>
      <c r="P13" s="65"/>
      <c r="Q13" s="74">
        <f t="shared" si="1"/>
        <v>452</v>
      </c>
      <c r="R13" s="74">
        <f t="shared" si="2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3"/>
        <v>0</v>
      </c>
      <c r="H14" s="65"/>
      <c r="I14" s="65"/>
      <c r="J14" s="74">
        <f t="shared" si="0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1"/>
        <v>0</v>
      </c>
      <c r="R14" s="74">
        <f t="shared" si="2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863</v>
      </c>
      <c r="B15" s="374" t="s">
        <v>864</v>
      </c>
      <c r="C15" s="456" t="s">
        <v>865</v>
      </c>
      <c r="D15" s="457">
        <v>9079</v>
      </c>
      <c r="E15" s="457">
        <v>540</v>
      </c>
      <c r="F15" s="457">
        <v>360</v>
      </c>
      <c r="G15" s="74">
        <f t="shared" si="3"/>
        <v>9259</v>
      </c>
      <c r="H15" s="458"/>
      <c r="I15" s="458"/>
      <c r="J15" s="74">
        <f t="shared" si="0"/>
        <v>9259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9259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643</v>
      </c>
      <c r="E16" s="189"/>
      <c r="F16" s="189"/>
      <c r="G16" s="74">
        <f t="shared" si="3"/>
        <v>643</v>
      </c>
      <c r="H16" s="65"/>
      <c r="I16" s="65"/>
      <c r="J16" s="74">
        <f t="shared" si="0"/>
        <v>643</v>
      </c>
      <c r="K16" s="65">
        <v>633</v>
      </c>
      <c r="L16" s="65">
        <v>2</v>
      </c>
      <c r="M16" s="65"/>
      <c r="N16" s="74">
        <f t="shared" si="4"/>
        <v>635</v>
      </c>
      <c r="O16" s="65"/>
      <c r="P16" s="65"/>
      <c r="Q16" s="74">
        <f aca="true" t="shared" si="5" ref="Q16:Q25">N16+O16-P16</f>
        <v>635</v>
      </c>
      <c r="R16" s="74">
        <f aca="true" t="shared" si="6" ref="R16:R25">J16-Q16</f>
        <v>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51749</v>
      </c>
      <c r="E17" s="194">
        <f>SUM(E9:E16)</f>
        <v>900</v>
      </c>
      <c r="F17" s="194">
        <f>SUM(F9:F16)</f>
        <v>1486</v>
      </c>
      <c r="G17" s="74">
        <f t="shared" si="3"/>
        <v>51163</v>
      </c>
      <c r="H17" s="75">
        <f>SUM(H9:H16)</f>
        <v>0</v>
      </c>
      <c r="I17" s="75">
        <f>SUM(I9:I16)</f>
        <v>0</v>
      </c>
      <c r="J17" s="74">
        <f t="shared" si="0"/>
        <v>51163</v>
      </c>
      <c r="K17" s="75">
        <f>SUM(K9:K16)</f>
        <v>7780</v>
      </c>
      <c r="L17" s="75">
        <f>SUM(L9:L16)</f>
        <v>553</v>
      </c>
      <c r="M17" s="75">
        <f>SUM(M9:M16)</f>
        <v>284</v>
      </c>
      <c r="N17" s="74">
        <f t="shared" si="4"/>
        <v>8049</v>
      </c>
      <c r="O17" s="75">
        <f>SUM(O9:O16)</f>
        <v>0</v>
      </c>
      <c r="P17" s="75">
        <f>SUM(P9:P16)</f>
        <v>0</v>
      </c>
      <c r="Q17" s="74">
        <f t="shared" si="5"/>
        <v>8049</v>
      </c>
      <c r="R17" s="74">
        <f t="shared" si="6"/>
        <v>43114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3"/>
        <v>0</v>
      </c>
      <c r="H21" s="65"/>
      <c r="I21" s="65"/>
      <c r="J21" s="74">
        <f t="shared" si="0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7</v>
      </c>
      <c r="E22" s="189"/>
      <c r="F22" s="189"/>
      <c r="G22" s="74">
        <f t="shared" si="3"/>
        <v>7</v>
      </c>
      <c r="H22" s="65"/>
      <c r="I22" s="65"/>
      <c r="J22" s="74">
        <f t="shared" si="0"/>
        <v>7</v>
      </c>
      <c r="K22" s="65">
        <v>7</v>
      </c>
      <c r="L22" s="65"/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584</v>
      </c>
      <c r="D25" s="190">
        <f>SUM(D21:D24)</f>
        <v>7</v>
      </c>
      <c r="E25" s="190">
        <f aca="true" t="shared" si="7" ref="E25:P25">SUM(E21:E24)</f>
        <v>0</v>
      </c>
      <c r="F25" s="190">
        <f t="shared" si="7"/>
        <v>0</v>
      </c>
      <c r="G25" s="67">
        <f t="shared" si="3"/>
        <v>7</v>
      </c>
      <c r="H25" s="66">
        <f t="shared" si="7"/>
        <v>0</v>
      </c>
      <c r="I25" s="66">
        <f t="shared" si="7"/>
        <v>0</v>
      </c>
      <c r="J25" s="67">
        <f t="shared" si="0"/>
        <v>7</v>
      </c>
      <c r="K25" s="66">
        <f t="shared" si="7"/>
        <v>7</v>
      </c>
      <c r="L25" s="66">
        <f t="shared" si="7"/>
        <v>0</v>
      </c>
      <c r="M25" s="66">
        <f t="shared" si="7"/>
        <v>0</v>
      </c>
      <c r="N25" s="67">
        <f t="shared" si="4"/>
        <v>7</v>
      </c>
      <c r="O25" s="66">
        <f t="shared" si="7"/>
        <v>0</v>
      </c>
      <c r="P25" s="66">
        <f t="shared" si="7"/>
        <v>0</v>
      </c>
      <c r="Q25" s="67">
        <f t="shared" si="5"/>
        <v>7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856</v>
      </c>
      <c r="C27" s="380" t="s">
        <v>587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3"/>
        <v>4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9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857</v>
      </c>
      <c r="C38" s="369" t="s">
        <v>603</v>
      </c>
      <c r="D38" s="194">
        <f>D27+D32+D37</f>
        <v>4</v>
      </c>
      <c r="E38" s="194">
        <f aca="true" t="shared" si="13" ref="E38:P38">E27+E32+E37</f>
        <v>0</v>
      </c>
      <c r="F38" s="194">
        <f t="shared" si="13"/>
        <v>0</v>
      </c>
      <c r="G38" s="74">
        <f t="shared" si="3"/>
        <v>4</v>
      </c>
      <c r="H38" s="75">
        <f t="shared" si="13"/>
        <v>0</v>
      </c>
      <c r="I38" s="75">
        <f t="shared" si="13"/>
        <v>0</v>
      </c>
      <c r="J38" s="74">
        <f t="shared" si="9"/>
        <v>4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/>
      <c r="E39" s="570"/>
      <c r="F39" s="570"/>
      <c r="G39" s="74">
        <f t="shared" si="3"/>
        <v>0</v>
      </c>
      <c r="H39" s="570"/>
      <c r="I39" s="570"/>
      <c r="J39" s="74">
        <f t="shared" si="9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10"/>
        <v>0</v>
      </c>
      <c r="R39" s="74">
        <f t="shared" si="11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51760</v>
      </c>
      <c r="E40" s="438">
        <f>E17+E18+E19+E25+E38+E39</f>
        <v>900</v>
      </c>
      <c r="F40" s="438">
        <f aca="true" t="shared" si="14" ref="F40:R40">F17+F18+F19+F25+F38+F39</f>
        <v>1486</v>
      </c>
      <c r="G40" s="438">
        <f t="shared" si="14"/>
        <v>51174</v>
      </c>
      <c r="H40" s="438">
        <f t="shared" si="14"/>
        <v>0</v>
      </c>
      <c r="I40" s="438">
        <f t="shared" si="14"/>
        <v>0</v>
      </c>
      <c r="J40" s="438">
        <f t="shared" si="14"/>
        <v>51174</v>
      </c>
      <c r="K40" s="438">
        <f t="shared" si="14"/>
        <v>7787</v>
      </c>
      <c r="L40" s="438">
        <f t="shared" si="14"/>
        <v>553</v>
      </c>
      <c r="M40" s="438">
        <f t="shared" si="14"/>
        <v>284</v>
      </c>
      <c r="N40" s="438">
        <f t="shared" si="14"/>
        <v>8056</v>
      </c>
      <c r="O40" s="438">
        <f t="shared" si="14"/>
        <v>0</v>
      </c>
      <c r="P40" s="438">
        <f t="shared" si="14"/>
        <v>0</v>
      </c>
      <c r="Q40" s="438">
        <f t="shared" si="14"/>
        <v>8056</v>
      </c>
      <c r="R40" s="438">
        <f t="shared" si="14"/>
        <v>43118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5"/>
      <c r="L44" s="615"/>
      <c r="M44" s="615"/>
      <c r="N44" s="615"/>
      <c r="O44" s="604" t="s">
        <v>785</v>
      </c>
      <c r="P44" s="605"/>
      <c r="Q44" s="605"/>
      <c r="R44" s="605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86" sqref="D8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612</v>
      </c>
      <c r="B1" s="619"/>
      <c r="C1" s="619"/>
      <c r="D1" s="619"/>
      <c r="E1" s="619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22" t="str">
        <f>'справка №1-БАЛАНС'!E3</f>
        <v>СИЕНИТ ИНВЕСТ ООД</v>
      </c>
      <c r="C3" s="623"/>
      <c r="D3" s="524" t="s">
        <v>2</v>
      </c>
      <c r="E3" s="107">
        <f>'справка №1-БАЛАНС'!H3</f>
        <v>115017743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20" t="str">
        <f>'справка №1-БАЛАНС'!E5</f>
        <v>06.2017 г.</v>
      </c>
      <c r="C4" s="621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18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>C20-D20</f>
        <v>0</v>
      </c>
      <c r="F20" s="106"/>
    </row>
    <row r="21" spans="1:6" ht="12">
      <c r="A21" s="396" t="s">
        <v>640</v>
      </c>
      <c r="B21" s="394" t="s">
        <v>641</v>
      </c>
      <c r="C21" s="108">
        <v>6</v>
      </c>
      <c r="D21" s="108"/>
      <c r="E21" s="120">
        <f>C21-D21</f>
        <v>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39995</v>
      </c>
      <c r="D24" s="119">
        <f>SUM(D25:D27)</f>
        <v>39995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39055</v>
      </c>
      <c r="D25" s="108">
        <v>39055</v>
      </c>
      <c r="E25" s="120">
        <f aca="true" t="shared" si="1" ref="E25:E32">C25-D25</f>
        <v>0</v>
      </c>
      <c r="F25" s="106"/>
    </row>
    <row r="26" spans="1:6" ht="12">
      <c r="A26" s="396" t="s">
        <v>647</v>
      </c>
      <c r="B26" s="397" t="s">
        <v>648</v>
      </c>
      <c r="C26" s="108">
        <v>822</v>
      </c>
      <c r="D26" s="108">
        <v>822</v>
      </c>
      <c r="E26" s="120">
        <f t="shared" si="1"/>
        <v>0</v>
      </c>
      <c r="F26" s="106"/>
    </row>
    <row r="27" spans="1:6" ht="12">
      <c r="A27" s="396" t="s">
        <v>649</v>
      </c>
      <c r="B27" s="397" t="s">
        <v>650</v>
      </c>
      <c r="C27" s="108">
        <v>118</v>
      </c>
      <c r="D27" s="108">
        <v>118</v>
      </c>
      <c r="E27" s="120">
        <f t="shared" si="1"/>
        <v>0</v>
      </c>
      <c r="F27" s="106"/>
    </row>
    <row r="28" spans="1:6" ht="15">
      <c r="A28" s="396" t="s">
        <v>651</v>
      </c>
      <c r="B28" s="397" t="s">
        <v>652</v>
      </c>
      <c r="C28" s="151">
        <v>2147</v>
      </c>
      <c r="D28" s="108">
        <v>2147</v>
      </c>
      <c r="E28" s="120">
        <f t="shared" si="1"/>
        <v>0</v>
      </c>
      <c r="F28" s="106"/>
    </row>
    <row r="29" spans="1:6" ht="15">
      <c r="A29" s="396" t="s">
        <v>653</v>
      </c>
      <c r="B29" s="397" t="s">
        <v>654</v>
      </c>
      <c r="C29" s="151">
        <v>124</v>
      </c>
      <c r="D29" s="108">
        <v>124</v>
      </c>
      <c r="E29" s="120">
        <f t="shared" si="1"/>
        <v>0</v>
      </c>
      <c r="F29" s="106"/>
    </row>
    <row r="30" spans="1:6" ht="12">
      <c r="A30" s="396" t="s">
        <v>655</v>
      </c>
      <c r="B30" s="397" t="s">
        <v>656</v>
      </c>
      <c r="C30" s="108">
        <v>586</v>
      </c>
      <c r="D30" s="108">
        <v>586</v>
      </c>
      <c r="E30" s="120">
        <f t="shared" si="1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1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1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>C34-D34</f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>C35-D35</f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>C36-D36</f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>C37-D37</f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181</v>
      </c>
      <c r="D38" s="105">
        <f>SUM(D39:D42)</f>
        <v>181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>C39-D39</f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>C40-D40</f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>C41-D41</f>
        <v>0</v>
      </c>
      <c r="F41" s="106"/>
    </row>
    <row r="42" spans="1:6" ht="12">
      <c r="A42" s="396" t="s">
        <v>679</v>
      </c>
      <c r="B42" s="397" t="s">
        <v>680</v>
      </c>
      <c r="C42" s="108">
        <v>181</v>
      </c>
      <c r="D42" s="108">
        <v>181</v>
      </c>
      <c r="E42" s="120">
        <f>C42-D42</f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43033</v>
      </c>
      <c r="D43" s="104">
        <f>D24+D28+D29+D31+D30+D32+D33+D38</f>
        <v>43033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43039</v>
      </c>
      <c r="D44" s="103">
        <f>D43+D21+D19+D9</f>
        <v>43033</v>
      </c>
      <c r="E44" s="118">
        <f>E43+E21+E19+E9</f>
        <v>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2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4710</v>
      </c>
      <c r="D56" s="103">
        <f>D57+D59</f>
        <v>0</v>
      </c>
      <c r="E56" s="119">
        <f t="shared" si="2"/>
        <v>4710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4710</v>
      </c>
      <c r="D57" s="108"/>
      <c r="E57" s="119">
        <f t="shared" si="2"/>
        <v>4710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2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2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2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2"/>
        <v>0</v>
      </c>
      <c r="F61" s="110"/>
    </row>
    <row r="62" spans="1:6" ht="12">
      <c r="A62" s="396" t="s">
        <v>141</v>
      </c>
      <c r="B62" s="397" t="s">
        <v>707</v>
      </c>
      <c r="C62" s="108">
        <v>13204</v>
      </c>
      <c r="D62" s="108"/>
      <c r="E62" s="119">
        <f t="shared" si="2"/>
        <v>13204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2"/>
        <v>0</v>
      </c>
      <c r="F63" s="110"/>
    </row>
    <row r="64" spans="1:6" ht="12">
      <c r="A64" s="396" t="s">
        <v>710</v>
      </c>
      <c r="B64" s="397" t="s">
        <v>711</v>
      </c>
      <c r="C64" s="108">
        <f>3863+2842</f>
        <v>6705</v>
      </c>
      <c r="D64" s="108"/>
      <c r="E64" s="119">
        <f t="shared" si="2"/>
        <v>6705</v>
      </c>
      <c r="F64" s="110"/>
    </row>
    <row r="65" spans="1:6" ht="12">
      <c r="A65" s="396" t="s">
        <v>712</v>
      </c>
      <c r="B65" s="397" t="s">
        <v>713</v>
      </c>
      <c r="C65" s="109">
        <v>3863</v>
      </c>
      <c r="D65" s="109">
        <v>354</v>
      </c>
      <c r="E65" s="119">
        <f t="shared" si="2"/>
        <v>3509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24619</v>
      </c>
      <c r="D66" s="103">
        <f>D52+D56+D61+D62+D63+D64</f>
        <v>0</v>
      </c>
      <c r="E66" s="119">
        <f t="shared" si="2"/>
        <v>24619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13</v>
      </c>
      <c r="D68" s="108"/>
      <c r="E68" s="119">
        <f t="shared" si="2"/>
        <v>13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5773</v>
      </c>
      <c r="D71" s="105">
        <f>SUM(D72:D74)</f>
        <v>5773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1156</v>
      </c>
      <c r="D72" s="108">
        <v>1156</v>
      </c>
      <c r="E72" s="119">
        <f t="shared" si="2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2"/>
        <v>0</v>
      </c>
      <c r="F73" s="110"/>
    </row>
    <row r="74" spans="1:6" ht="12">
      <c r="A74" s="408" t="s">
        <v>725</v>
      </c>
      <c r="B74" s="397" t="s">
        <v>726</v>
      </c>
      <c r="C74" s="108">
        <v>4617</v>
      </c>
      <c r="D74" s="108">
        <v>4617</v>
      </c>
      <c r="E74" s="119">
        <f t="shared" si="2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4564</v>
      </c>
      <c r="D75" s="103">
        <f>D76+D78</f>
        <v>4564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4564</v>
      </c>
      <c r="D76" s="108">
        <v>4564</v>
      </c>
      <c r="E76" s="119">
        <f t="shared" si="2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2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>
        <f>+C78</f>
        <v>0</v>
      </c>
      <c r="E78" s="119">
        <f t="shared" si="2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2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2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2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2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2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12450</v>
      </c>
      <c r="D85" s="104">
        <f>SUM(D86:D90)+D94</f>
        <v>12450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5420</v>
      </c>
      <c r="D86" s="108">
        <v>5420</v>
      </c>
      <c r="E86" s="119">
        <f t="shared" si="2"/>
        <v>0</v>
      </c>
      <c r="F86" s="108"/>
    </row>
    <row r="87" spans="1:6" ht="12">
      <c r="A87" s="396" t="s">
        <v>749</v>
      </c>
      <c r="B87" s="397" t="s">
        <v>750</v>
      </c>
      <c r="C87" s="108">
        <v>4442</v>
      </c>
      <c r="D87" s="108">
        <v>4442</v>
      </c>
      <c r="E87" s="119">
        <f t="shared" si="2"/>
        <v>0</v>
      </c>
      <c r="F87" s="108"/>
    </row>
    <row r="88" spans="1:6" ht="12">
      <c r="A88" s="396" t="s">
        <v>751</v>
      </c>
      <c r="B88" s="397" t="s">
        <v>752</v>
      </c>
      <c r="C88" s="108">
        <v>1835</v>
      </c>
      <c r="D88" s="108">
        <v>1835</v>
      </c>
      <c r="E88" s="119">
        <f t="shared" si="2"/>
        <v>0</v>
      </c>
      <c r="F88" s="108"/>
    </row>
    <row r="89" spans="1:6" ht="12">
      <c r="A89" s="396" t="s">
        <v>753</v>
      </c>
      <c r="B89" s="397" t="s">
        <v>754</v>
      </c>
      <c r="C89" s="108">
        <v>88</v>
      </c>
      <c r="D89" s="108">
        <v>88</v>
      </c>
      <c r="E89" s="119">
        <f t="shared" si="2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623</v>
      </c>
      <c r="D90" s="103">
        <f>SUM(D91:D93)</f>
        <v>623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59</v>
      </c>
      <c r="D91" s="108">
        <v>59</v>
      </c>
      <c r="E91" s="119">
        <f t="shared" si="2"/>
        <v>0</v>
      </c>
      <c r="F91" s="108"/>
    </row>
    <row r="92" spans="1:6" ht="12">
      <c r="A92" s="396" t="s">
        <v>665</v>
      </c>
      <c r="B92" s="397" t="s">
        <v>759</v>
      </c>
      <c r="C92" s="108">
        <v>423</v>
      </c>
      <c r="D92" s="108">
        <v>423</v>
      </c>
      <c r="E92" s="119">
        <f t="shared" si="2"/>
        <v>0</v>
      </c>
      <c r="F92" s="108"/>
    </row>
    <row r="93" spans="1:6" ht="12">
      <c r="A93" s="396" t="s">
        <v>669</v>
      </c>
      <c r="B93" s="397" t="s">
        <v>760</v>
      </c>
      <c r="C93" s="108">
        <v>141</v>
      </c>
      <c r="D93" s="108">
        <v>141</v>
      </c>
      <c r="E93" s="119">
        <f t="shared" si="2"/>
        <v>0</v>
      </c>
      <c r="F93" s="108"/>
    </row>
    <row r="94" spans="1:6" ht="12">
      <c r="A94" s="396" t="s">
        <v>761</v>
      </c>
      <c r="B94" s="397" t="s">
        <v>762</v>
      </c>
      <c r="C94" s="108">
        <v>42</v>
      </c>
      <c r="D94" s="108">
        <v>42</v>
      </c>
      <c r="E94" s="119">
        <f t="shared" si="2"/>
        <v>0</v>
      </c>
      <c r="F94" s="108"/>
    </row>
    <row r="95" spans="1:6" ht="12">
      <c r="A95" s="396" t="s">
        <v>763</v>
      </c>
      <c r="B95" s="397" t="s">
        <v>764</v>
      </c>
      <c r="C95" s="108">
        <f>379+815</f>
        <v>1194</v>
      </c>
      <c r="D95" s="108">
        <f>379+815</f>
        <v>1194</v>
      </c>
      <c r="E95" s="119">
        <f t="shared" si="2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23981</v>
      </c>
      <c r="D96" s="104">
        <f>D85+D80+D75+D71+D95</f>
        <v>23981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48613</v>
      </c>
      <c r="D97" s="104">
        <f>D96+D68+D66</f>
        <v>23981</v>
      </c>
      <c r="E97" s="104">
        <f>E96+E68+E66</f>
        <v>24632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783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784</v>
      </c>
      <c r="B109" s="617"/>
      <c r="C109" s="617" t="s">
        <v>383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785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130" zoomScaleNormal="130" zoomScalePageLayoutView="0" workbookViewId="0" topLeftCell="A1">
      <selection activeCell="D7" sqref="D7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4" t="str">
        <f>'справка №1-БАЛАНС'!E3</f>
        <v>СИЕНИТ ИНВЕСТ ООД</v>
      </c>
      <c r="C4" s="624"/>
      <c r="D4" s="624"/>
      <c r="E4" s="624"/>
      <c r="F4" s="624"/>
      <c r="G4" s="630" t="s">
        <v>2</v>
      </c>
      <c r="H4" s="630"/>
      <c r="I4" s="499">
        <f>'справка №1-БАЛАНС'!H3</f>
        <v>115017743</v>
      </c>
    </row>
    <row r="5" spans="1:9" ht="15">
      <c r="A5" s="500" t="s">
        <v>5</v>
      </c>
      <c r="B5" s="625" t="str">
        <f>'справка №1-БАЛАНС'!E5</f>
        <v>06.2017 г.</v>
      </c>
      <c r="C5" s="625"/>
      <c r="D5" s="625"/>
      <c r="E5" s="625"/>
      <c r="F5" s="625"/>
      <c r="G5" s="628" t="s">
        <v>4</v>
      </c>
      <c r="H5" s="629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7"/>
      <c r="C30" s="627"/>
      <c r="D30" s="459" t="s">
        <v>823</v>
      </c>
      <c r="E30" s="626"/>
      <c r="F30" s="626"/>
      <c r="G30" s="626"/>
      <c r="H30" s="420" t="s">
        <v>785</v>
      </c>
      <c r="I30" s="626"/>
      <c r="J30" s="626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PageLayoutView="0" workbookViewId="0" topLeftCell="A94">
      <selection activeCell="D48" sqref="D48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31" t="str">
        <f>'справка №1-БАЛАНС'!E3</f>
        <v>СИЕНИТ ИНВЕСТ ООД</v>
      </c>
      <c r="C5" s="631"/>
      <c r="D5" s="631"/>
      <c r="E5" s="568" t="s">
        <v>2</v>
      </c>
      <c r="F5" s="451">
        <f>'справка №1-БАЛАНС'!H3</f>
        <v>115017743</v>
      </c>
    </row>
    <row r="6" spans="1:13" ht="15" customHeight="1">
      <c r="A6" s="27" t="s">
        <v>826</v>
      </c>
      <c r="B6" s="632" t="str">
        <f>'справка №1-БАЛАНС'!E5</f>
        <v>06.2017 г.</v>
      </c>
      <c r="C6" s="632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/>
      <c r="D12" s="578">
        <v>1</v>
      </c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834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2</v>
      </c>
      <c r="D46" s="578">
        <v>0.34</v>
      </c>
      <c r="E46" s="441"/>
      <c r="F46" s="443">
        <f>C46-E46</f>
        <v>2</v>
      </c>
    </row>
    <row r="47" spans="1:6" ht="12.75">
      <c r="A47" s="36" t="s">
        <v>872</v>
      </c>
      <c r="B47" s="40"/>
      <c r="C47" s="441">
        <v>2</v>
      </c>
      <c r="D47" s="578">
        <v>0.34</v>
      </c>
      <c r="E47" s="441"/>
      <c r="F47" s="443">
        <f aca="true" t="shared" si="2" ref="F47:F60">C47-E47</f>
        <v>2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838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842</v>
      </c>
      <c r="B79" s="39" t="s">
        <v>843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>
        <v>1</v>
      </c>
      <c r="B82" s="40"/>
      <c r="C82" s="441"/>
      <c r="D82" s="441"/>
      <c r="E82" s="441"/>
      <c r="F82" s="443">
        <f aca="true" t="shared" si="4" ref="F82:F94">C82-E82</f>
        <v>0</v>
      </c>
    </row>
    <row r="83" spans="1:6" ht="12.75">
      <c r="A83" s="36">
        <v>2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>
        <v>3</v>
      </c>
      <c r="B84" s="37"/>
      <c r="C84" s="441"/>
      <c r="D84" s="441"/>
      <c r="E84" s="441"/>
      <c r="F84" s="443">
        <f t="shared" si="4"/>
        <v>0</v>
      </c>
    </row>
    <row r="85" spans="1:6" ht="12.75">
      <c r="A85" s="36">
        <v>4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" customHeight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" customHeight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16" ht="15" customHeight="1">
      <c r="A95" s="38" t="s">
        <v>566</v>
      </c>
      <c r="B95" s="39" t="s">
        <v>845</v>
      </c>
      <c r="C95" s="429">
        <f>SUM(C82:C94)</f>
        <v>0</v>
      </c>
      <c r="D95" s="429"/>
      <c r="E95" s="429">
        <f>SUM(E82:E94)</f>
        <v>0</v>
      </c>
      <c r="F95" s="442">
        <f>SUM(F82:F94)</f>
        <v>0</v>
      </c>
      <c r="G95" s="514"/>
      <c r="H95" s="514"/>
      <c r="I95" s="514"/>
      <c r="J95" s="514"/>
      <c r="K95" s="514"/>
      <c r="L95" s="514"/>
      <c r="M95" s="514"/>
      <c r="N95" s="514"/>
      <c r="O95" s="514"/>
      <c r="P95" s="514"/>
    </row>
    <row r="96" spans="1:6" ht="15.75" customHeight="1">
      <c r="A96" s="36" t="s">
        <v>835</v>
      </c>
      <c r="B96" s="40"/>
      <c r="C96" s="429"/>
      <c r="D96" s="429"/>
      <c r="E96" s="429"/>
      <c r="F96" s="442"/>
    </row>
    <row r="97" spans="1:6" ht="12.75">
      <c r="A97" s="36" t="s">
        <v>545</v>
      </c>
      <c r="B97" s="40"/>
      <c r="C97" s="441"/>
      <c r="D97" s="441"/>
      <c r="E97" s="441"/>
      <c r="F97" s="443">
        <f>C97-E97</f>
        <v>0</v>
      </c>
    </row>
    <row r="98" spans="1:6" ht="12.75">
      <c r="A98" s="36" t="s">
        <v>548</v>
      </c>
      <c r="B98" s="40"/>
      <c r="C98" s="441"/>
      <c r="D98" s="441"/>
      <c r="E98" s="441"/>
      <c r="F98" s="443">
        <f aca="true" t="shared" si="5" ref="F98:F111">C98-E98</f>
        <v>0</v>
      </c>
    </row>
    <row r="99" spans="1:6" ht="12.75">
      <c r="A99" s="36" t="s">
        <v>551</v>
      </c>
      <c r="B99" s="40"/>
      <c r="C99" s="441"/>
      <c r="D99" s="441"/>
      <c r="E99" s="441"/>
      <c r="F99" s="443">
        <f t="shared" si="5"/>
        <v>0</v>
      </c>
    </row>
    <row r="100" spans="1:6" ht="12.75">
      <c r="A100" s="36" t="s">
        <v>554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>
        <v>5</v>
      </c>
      <c r="B101" s="37"/>
      <c r="C101" s="441"/>
      <c r="D101" s="441"/>
      <c r="E101" s="441"/>
      <c r="F101" s="443">
        <f t="shared" si="5"/>
        <v>0</v>
      </c>
    </row>
    <row r="102" spans="1:6" ht="12.75">
      <c r="A102" s="36">
        <v>6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7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8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9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10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11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12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13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14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15</v>
      </c>
      <c r="B111" s="37"/>
      <c r="C111" s="441"/>
      <c r="D111" s="441"/>
      <c r="E111" s="441"/>
      <c r="F111" s="443">
        <f t="shared" si="5"/>
        <v>0</v>
      </c>
    </row>
    <row r="112" spans="1:16" ht="11.25" customHeight="1">
      <c r="A112" s="38" t="s">
        <v>583</v>
      </c>
      <c r="B112" s="39" t="s">
        <v>846</v>
      </c>
      <c r="C112" s="429">
        <f>SUM(C97:C111)</f>
        <v>0</v>
      </c>
      <c r="D112" s="429"/>
      <c r="E112" s="429">
        <f>SUM(E97:E111)</f>
        <v>0</v>
      </c>
      <c r="F112" s="442">
        <f>SUM(F97:F111)</f>
        <v>0</v>
      </c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</row>
    <row r="113" spans="1:6" ht="15" customHeight="1">
      <c r="A113" s="36" t="s">
        <v>837</v>
      </c>
      <c r="B113" s="40"/>
      <c r="C113" s="429"/>
      <c r="D113" s="429"/>
      <c r="E113" s="429"/>
      <c r="F113" s="442"/>
    </row>
    <row r="114" spans="1:6" ht="12.75">
      <c r="A114" s="36" t="s">
        <v>545</v>
      </c>
      <c r="B114" s="40"/>
      <c r="C114" s="441"/>
      <c r="D114" s="441"/>
      <c r="E114" s="441"/>
      <c r="F114" s="443">
        <f>C114-E114</f>
        <v>0</v>
      </c>
    </row>
    <row r="115" spans="1:6" ht="12.75">
      <c r="A115" s="36" t="s">
        <v>548</v>
      </c>
      <c r="B115" s="40"/>
      <c r="C115" s="441"/>
      <c r="D115" s="441"/>
      <c r="E115" s="441"/>
      <c r="F115" s="443">
        <f aca="true" t="shared" si="6" ref="F115:F128">C115-E115</f>
        <v>0</v>
      </c>
    </row>
    <row r="116" spans="1:6" ht="12.75">
      <c r="A116" s="36" t="s">
        <v>551</v>
      </c>
      <c r="B116" s="40"/>
      <c r="C116" s="441"/>
      <c r="D116" s="441"/>
      <c r="E116" s="441"/>
      <c r="F116" s="443">
        <f t="shared" si="6"/>
        <v>0</v>
      </c>
    </row>
    <row r="117" spans="1:6" ht="12.75">
      <c r="A117" s="36" t="s">
        <v>554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>
        <v>5</v>
      </c>
      <c r="B118" s="37"/>
      <c r="C118" s="441"/>
      <c r="D118" s="441"/>
      <c r="E118" s="441"/>
      <c r="F118" s="443">
        <f t="shared" si="6"/>
        <v>0</v>
      </c>
    </row>
    <row r="119" spans="1:6" ht="12.75">
      <c r="A119" s="36">
        <v>6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7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8</v>
      </c>
      <c r="B121" s="37"/>
      <c r="C121" s="441"/>
      <c r="D121" s="441"/>
      <c r="E121" s="441"/>
      <c r="F121" s="443">
        <f t="shared" si="6"/>
        <v>0</v>
      </c>
    </row>
    <row r="122" spans="1:6" ht="12" customHeight="1">
      <c r="A122" s="36">
        <v>9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10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11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12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13</v>
      </c>
      <c r="B126" s="37"/>
      <c r="C126" s="441"/>
      <c r="D126" s="441"/>
      <c r="E126" s="441"/>
      <c r="F126" s="443">
        <f t="shared" si="6"/>
        <v>0</v>
      </c>
    </row>
    <row r="127" spans="1:6" ht="12" customHeight="1">
      <c r="A127" s="36">
        <v>14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15</v>
      </c>
      <c r="B128" s="37"/>
      <c r="C128" s="441"/>
      <c r="D128" s="441"/>
      <c r="E128" s="441"/>
      <c r="F128" s="443">
        <f t="shared" si="6"/>
        <v>0</v>
      </c>
    </row>
    <row r="129" spans="1:16" ht="15.75" customHeight="1">
      <c r="A129" s="38" t="s">
        <v>602</v>
      </c>
      <c r="B129" s="39" t="s">
        <v>847</v>
      </c>
      <c r="C129" s="429">
        <f>SUM(C114:C128)</f>
        <v>0</v>
      </c>
      <c r="D129" s="429"/>
      <c r="E129" s="429">
        <f>SUM(E114:E128)</f>
        <v>0</v>
      </c>
      <c r="F129" s="442">
        <f>SUM(F114:F128)</f>
        <v>0</v>
      </c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</row>
    <row r="130" spans="1:6" ht="12.75" customHeight="1">
      <c r="A130" s="36" t="s">
        <v>839</v>
      </c>
      <c r="B130" s="40"/>
      <c r="C130" s="429"/>
      <c r="D130" s="429"/>
      <c r="E130" s="429"/>
      <c r="F130" s="442"/>
    </row>
    <row r="131" spans="1:6" ht="12.75">
      <c r="A131" s="36" t="s">
        <v>545</v>
      </c>
      <c r="B131" s="40"/>
      <c r="C131" s="441"/>
      <c r="D131" s="441"/>
      <c r="E131" s="441"/>
      <c r="F131" s="443">
        <f>C131-E131</f>
        <v>0</v>
      </c>
    </row>
    <row r="132" spans="1:6" ht="12.75">
      <c r="A132" s="36" t="s">
        <v>548</v>
      </c>
      <c r="B132" s="40"/>
      <c r="C132" s="441"/>
      <c r="D132" s="441"/>
      <c r="E132" s="441"/>
      <c r="F132" s="443">
        <f aca="true" t="shared" si="7" ref="F132:F145">C132-E132</f>
        <v>0</v>
      </c>
    </row>
    <row r="133" spans="1:6" ht="12.75">
      <c r="A133" s="36" t="s">
        <v>551</v>
      </c>
      <c r="B133" s="40"/>
      <c r="C133" s="441"/>
      <c r="D133" s="441"/>
      <c r="E133" s="441"/>
      <c r="F133" s="443">
        <f t="shared" si="7"/>
        <v>0</v>
      </c>
    </row>
    <row r="134" spans="1:6" ht="12.75">
      <c r="A134" s="36" t="s">
        <v>554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>
        <v>5</v>
      </c>
      <c r="B135" s="37"/>
      <c r="C135" s="441"/>
      <c r="D135" s="441"/>
      <c r="E135" s="441"/>
      <c r="F135" s="443">
        <f t="shared" si="7"/>
        <v>0</v>
      </c>
    </row>
    <row r="136" spans="1:6" ht="12.75">
      <c r="A136" s="36">
        <v>6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7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8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9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10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11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12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13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14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15</v>
      </c>
      <c r="B145" s="37"/>
      <c r="C145" s="441"/>
      <c r="D145" s="441"/>
      <c r="E145" s="441"/>
      <c r="F145" s="443">
        <f t="shared" si="7"/>
        <v>0</v>
      </c>
    </row>
    <row r="146" spans="1:16" ht="17.25" customHeight="1">
      <c r="A146" s="38" t="s">
        <v>840</v>
      </c>
      <c r="B146" s="39" t="s">
        <v>848</v>
      </c>
      <c r="C146" s="429">
        <f>SUM(C131:C145)</f>
        <v>0</v>
      </c>
      <c r="D146" s="429"/>
      <c r="E146" s="429">
        <f>SUM(E131:E145)</f>
        <v>0</v>
      </c>
      <c r="F146" s="442">
        <f>SUM(F131:F145)</f>
        <v>0</v>
      </c>
      <c r="G146" s="514"/>
      <c r="H146" s="514"/>
      <c r="I146" s="514"/>
      <c r="J146" s="514"/>
      <c r="K146" s="514"/>
      <c r="L146" s="514"/>
      <c r="M146" s="514"/>
      <c r="N146" s="514"/>
      <c r="O146" s="514"/>
      <c r="P146" s="514"/>
    </row>
    <row r="147" spans="1:16" ht="19.5" customHeight="1">
      <c r="A147" s="41" t="s">
        <v>849</v>
      </c>
      <c r="B147" s="39" t="s">
        <v>850</v>
      </c>
      <c r="C147" s="429">
        <f>C146+C129+C112+C95</f>
        <v>0</v>
      </c>
      <c r="D147" s="429"/>
      <c r="E147" s="429">
        <f>E146+E129+E112+E95</f>
        <v>0</v>
      </c>
      <c r="F147" s="442">
        <f>F146+F129+F112+F95</f>
        <v>0</v>
      </c>
      <c r="G147" s="514"/>
      <c r="H147" s="514"/>
      <c r="I147" s="514"/>
      <c r="J147" s="514"/>
      <c r="K147" s="514"/>
      <c r="L147" s="514"/>
      <c r="M147" s="514"/>
      <c r="N147" s="514"/>
      <c r="O147" s="514"/>
      <c r="P147" s="514"/>
    </row>
    <row r="148" spans="1:6" ht="19.5" customHeight="1">
      <c r="A148" s="42"/>
      <c r="B148" s="43"/>
      <c r="C148" s="44"/>
      <c r="D148" s="44"/>
      <c r="E148" s="44"/>
      <c r="F148" s="44"/>
    </row>
    <row r="149" spans="1:6" ht="12.75">
      <c r="A149" s="452" t="s">
        <v>851</v>
      </c>
      <c r="B149" s="453"/>
      <c r="C149" s="633" t="s">
        <v>852</v>
      </c>
      <c r="D149" s="633"/>
      <c r="E149" s="633"/>
      <c r="F149" s="633"/>
    </row>
    <row r="150" spans="1:6" ht="12.75">
      <c r="A150" s="515"/>
      <c r="B150" s="516"/>
      <c r="C150" s="515"/>
      <c r="D150" s="515"/>
      <c r="E150" s="515"/>
      <c r="F150" s="515"/>
    </row>
    <row r="151" spans="1:6" ht="12.75">
      <c r="A151" s="515"/>
      <c r="B151" s="516"/>
      <c r="C151" s="633" t="s">
        <v>860</v>
      </c>
      <c r="D151" s="633"/>
      <c r="E151" s="633"/>
      <c r="F151" s="633"/>
    </row>
    <row r="152" spans="3:5" ht="12.75">
      <c r="C152" s="515"/>
      <c r="E152" s="515"/>
    </row>
  </sheetData>
  <sheetProtection/>
  <mergeCells count="4">
    <mergeCell ref="B5:D5"/>
    <mergeCell ref="B6:C6"/>
    <mergeCell ref="C151:F151"/>
    <mergeCell ref="C149:F1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97:F111 C114:F128 C131:F145 C82:F9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2017-07-27T12:21:08Z</cp:lastPrinted>
  <dcterms:created xsi:type="dcterms:W3CDTF">2000-06-29T12:02:40Z</dcterms:created>
  <dcterms:modified xsi:type="dcterms:W3CDTF">2017-07-27T12:49:13Z</dcterms:modified>
  <cp:category/>
  <cp:version/>
  <cp:contentType/>
  <cp:contentStatus/>
</cp:coreProperties>
</file>