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51a4cc68ec66b0/ФИРМИ/АЛФА БЪЛГАРИЯ АД/Отчети КФН/2024/Q3/"/>
    </mc:Choice>
  </mc:AlternateContent>
  <xr:revisionPtr revIDLastSave="404" documentId="8_{97FBF609-2723-4F75-AD5F-EA4477A67F71}" xr6:coauthVersionLast="47" xr6:coauthVersionMax="47" xr10:uidLastSave="{65E2E19C-5F9F-433C-8EE9-0089C4D9D386}"/>
  <bookViews>
    <workbookView xWindow="-120" yWindow="-120" windowWidth="29040" windowHeight="1572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Danni!$H$1:$H$503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Начална!$A$1:$B$29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AA3" i="1"/>
  <c r="B56" i="6"/>
  <c r="AA2" i="1"/>
  <c r="B38" i="7" s="1"/>
  <c r="AA1" i="1"/>
  <c r="C318" i="2" s="1"/>
  <c r="H8" i="2"/>
  <c r="A2" i="14"/>
  <c r="C15" i="14"/>
  <c r="C14" i="14"/>
  <c r="C13" i="14"/>
  <c r="C12" i="14"/>
  <c r="C8" i="14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483" i="2"/>
  <c r="H482" i="2"/>
  <c r="H481" i="2"/>
  <c r="H480" i="2"/>
  <c r="H479" i="2"/>
  <c r="H478" i="2"/>
  <c r="H477" i="2"/>
  <c r="H476" i="2"/>
  <c r="H475" i="2"/>
  <c r="H474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E148" i="11"/>
  <c r="C148" i="11"/>
  <c r="H472" i="2" s="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491" i="2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501" i="2" s="1"/>
  <c r="E114" i="11"/>
  <c r="C114" i="11"/>
  <c r="H470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114" i="11"/>
  <c r="H500" i="2"/>
  <c r="E97" i="11"/>
  <c r="E149" i="11" s="1"/>
  <c r="H493" i="2" s="1"/>
  <c r="H489" i="2"/>
  <c r="C97" i="11"/>
  <c r="H469" i="2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/>
  <c r="H499" i="2"/>
  <c r="E78" i="11"/>
  <c r="H487" i="2"/>
  <c r="C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E61" i="11"/>
  <c r="H486" i="2"/>
  <c r="C61" i="11"/>
  <c r="E14" i="14" s="1"/>
  <c r="D14" i="14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485" i="2"/>
  <c r="C44" i="11"/>
  <c r="H465" i="2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H495" i="2" s="1"/>
  <c r="E27" i="11"/>
  <c r="H484" i="2"/>
  <c r="C27" i="11"/>
  <c r="H464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27" i="11"/>
  <c r="L33" i="7"/>
  <c r="H436" i="2"/>
  <c r="L32" i="7"/>
  <c r="H435" i="2"/>
  <c r="L30" i="7"/>
  <c r="H433" i="2" s="1"/>
  <c r="L29" i="7"/>
  <c r="H432" i="2"/>
  <c r="L28" i="7"/>
  <c r="H431" i="2"/>
  <c r="L27" i="7"/>
  <c r="H430" i="2" s="1"/>
  <c r="M26" i="7"/>
  <c r="H451" i="2"/>
  <c r="K26" i="7"/>
  <c r="H407" i="2"/>
  <c r="J26" i="7"/>
  <c r="H385" i="2" s="1"/>
  <c r="I26" i="7"/>
  <c r="H363" i="2"/>
  <c r="H26" i="7"/>
  <c r="H341" i="2"/>
  <c r="G26" i="7"/>
  <c r="H319" i="2"/>
  <c r="F26" i="7"/>
  <c r="H297" i="2"/>
  <c r="E26" i="7"/>
  <c r="H275" i="2"/>
  <c r="D26" i="7"/>
  <c r="H253" i="2"/>
  <c r="C26" i="7"/>
  <c r="L25" i="7"/>
  <c r="H428" i="2"/>
  <c r="L24" i="7"/>
  <c r="H427" i="2" s="1"/>
  <c r="M23" i="7"/>
  <c r="H448" i="2"/>
  <c r="K23" i="7"/>
  <c r="H404" i="2"/>
  <c r="J23" i="7"/>
  <c r="H382" i="2"/>
  <c r="I23" i="7"/>
  <c r="H360" i="2"/>
  <c r="H23" i="7"/>
  <c r="H338" i="2"/>
  <c r="G23" i="7"/>
  <c r="F23" i="7"/>
  <c r="H294" i="2"/>
  <c r="E23" i="7"/>
  <c r="H272" i="2"/>
  <c r="D23" i="7"/>
  <c r="H250" i="2"/>
  <c r="C23" i="7"/>
  <c r="H228" i="2" s="1"/>
  <c r="L22" i="7"/>
  <c r="H425" i="2"/>
  <c r="L21" i="7"/>
  <c r="H424" i="2"/>
  <c r="L20" i="7"/>
  <c r="H423" i="2"/>
  <c r="M19" i="7"/>
  <c r="H444" i="2"/>
  <c r="K19" i="7"/>
  <c r="H400" i="2"/>
  <c r="J19" i="7"/>
  <c r="H378" i="2"/>
  <c r="I19" i="7"/>
  <c r="H356" i="2"/>
  <c r="H19" i="7"/>
  <c r="G19" i="7"/>
  <c r="H312" i="2"/>
  <c r="F19" i="7"/>
  <c r="H290" i="2"/>
  <c r="E19" i="7"/>
  <c r="H268" i="2"/>
  <c r="D19" i="7"/>
  <c r="C19" i="7"/>
  <c r="J18" i="7"/>
  <c r="H377" i="2" s="1"/>
  <c r="I18" i="7"/>
  <c r="H355" i="2" s="1"/>
  <c r="L16" i="7"/>
  <c r="H419" i="2"/>
  <c r="L15" i="7"/>
  <c r="H418" i="2"/>
  <c r="M14" i="7"/>
  <c r="H439" i="2"/>
  <c r="K14" i="7"/>
  <c r="K17" i="7"/>
  <c r="H398" i="2"/>
  <c r="H395" i="2"/>
  <c r="J14" i="7"/>
  <c r="H373" i="2"/>
  <c r="I14" i="7"/>
  <c r="H351" i="2"/>
  <c r="H14" i="7"/>
  <c r="H329" i="2"/>
  <c r="G14" i="7"/>
  <c r="H307" i="2"/>
  <c r="F14" i="7"/>
  <c r="H285" i="2"/>
  <c r="E14" i="7"/>
  <c r="H263" i="2"/>
  <c r="D14" i="7"/>
  <c r="C14" i="7"/>
  <c r="L14" i="7"/>
  <c r="H417" i="2"/>
  <c r="M13" i="7"/>
  <c r="H438" i="2"/>
  <c r="J13" i="7"/>
  <c r="J17" i="7" s="1"/>
  <c r="H376" i="2" s="1"/>
  <c r="I13" i="7"/>
  <c r="H350" i="2" s="1"/>
  <c r="G13" i="7"/>
  <c r="H306" i="2"/>
  <c r="F13" i="7"/>
  <c r="H284" i="2" s="1"/>
  <c r="E13" i="7"/>
  <c r="E17" i="7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C92" i="4"/>
  <c r="D79" i="4"/>
  <c r="D85" i="4"/>
  <c r="C79" i="4"/>
  <c r="C85" i="4"/>
  <c r="H64" i="2"/>
  <c r="H58" i="2"/>
  <c r="D76" i="4"/>
  <c r="C76" i="4"/>
  <c r="H57" i="2" s="1"/>
  <c r="D65" i="4"/>
  <c r="C65" i="4"/>
  <c r="H48" i="2"/>
  <c r="H61" i="4"/>
  <c r="H71" i="4" s="1"/>
  <c r="H79" i="4" s="1"/>
  <c r="G61" i="4"/>
  <c r="G71" i="4" s="1"/>
  <c r="D52" i="4"/>
  <c r="C52" i="4"/>
  <c r="H38" i="2" s="1"/>
  <c r="H50" i="4"/>
  <c r="H56" i="4"/>
  <c r="G50" i="4"/>
  <c r="D40" i="4"/>
  <c r="C40" i="4"/>
  <c r="H27" i="2" s="1"/>
  <c r="D35" i="4"/>
  <c r="D46" i="4" s="1"/>
  <c r="C35" i="4"/>
  <c r="H22" i="2" s="1"/>
  <c r="D33" i="4"/>
  <c r="C33" i="4"/>
  <c r="H28" i="4"/>
  <c r="H34" i="4" s="1"/>
  <c r="G28" i="4"/>
  <c r="G34" i="4" s="1"/>
  <c r="D28" i="4"/>
  <c r="C28" i="4"/>
  <c r="H22" i="4"/>
  <c r="H26" i="4" s="1"/>
  <c r="G22" i="4"/>
  <c r="G26" i="4" s="1"/>
  <c r="H86" i="2" s="1"/>
  <c r="D20" i="4"/>
  <c r="C20" i="4"/>
  <c r="D15" i="12" s="1"/>
  <c r="H11" i="2"/>
  <c r="H18" i="4"/>
  <c r="C13" i="7" s="1"/>
  <c r="G18" i="4"/>
  <c r="E7" i="14" s="1"/>
  <c r="H467" i="2"/>
  <c r="H102" i="2"/>
  <c r="G56" i="4"/>
  <c r="G17" i="7"/>
  <c r="H219" i="2"/>
  <c r="C479" i="2"/>
  <c r="C361" i="2"/>
  <c r="C333" i="2"/>
  <c r="H240" i="2"/>
  <c r="H17" i="7"/>
  <c r="H332" i="2"/>
  <c r="H492" i="2"/>
  <c r="H334" i="2"/>
  <c r="B98" i="4"/>
  <c r="H224" i="2"/>
  <c r="H107" i="2"/>
  <c r="H310" i="2"/>
  <c r="B151" i="11"/>
  <c r="B50" i="5"/>
  <c r="B52" i="5"/>
  <c r="B153" i="11"/>
  <c r="B40" i="7"/>
  <c r="B100" i="4"/>
  <c r="H161" i="2"/>
  <c r="D3" i="12"/>
  <c r="H18" i="2"/>
  <c r="H241" i="2"/>
  <c r="D17" i="7"/>
  <c r="H244" i="2"/>
  <c r="H246" i="2"/>
  <c r="C71" i="2"/>
  <c r="C43" i="2"/>
  <c r="B54" i="6"/>
  <c r="C241" i="2"/>
  <c r="C369" i="2"/>
  <c r="C89" i="2"/>
  <c r="C86" i="2"/>
  <c r="H497" i="2"/>
  <c r="H471" i="2"/>
  <c r="L19" i="7"/>
  <c r="H422" i="2"/>
  <c r="H231" i="2"/>
  <c r="H490" i="2"/>
  <c r="L18" i="7"/>
  <c r="H421" i="2" s="1"/>
  <c r="D31" i="7"/>
  <c r="H316" i="2"/>
  <c r="E13" i="14"/>
  <c r="D13" i="14"/>
  <c r="E79" i="11"/>
  <c r="H488" i="2"/>
  <c r="H262" i="2"/>
  <c r="E12" i="14"/>
  <c r="D12" i="14" s="1"/>
  <c r="M17" i="7"/>
  <c r="K31" i="7"/>
  <c r="H412" i="2" s="1"/>
  <c r="H31" i="7"/>
  <c r="H21" i="2"/>
  <c r="M31" i="7"/>
  <c r="H442" i="2"/>
  <c r="H346" i="2"/>
  <c r="H34" i="7"/>
  <c r="H349" i="2"/>
  <c r="H258" i="2"/>
  <c r="D34" i="7"/>
  <c r="H261" i="2"/>
  <c r="M34" i="7"/>
  <c r="H459" i="2"/>
  <c r="H456" i="2"/>
  <c r="C274" i="2" l="1"/>
  <c r="C105" i="2"/>
  <c r="C129" i="2"/>
  <c r="C344" i="2"/>
  <c r="C244" i="2"/>
  <c r="C207" i="2"/>
  <c r="C151" i="2"/>
  <c r="C258" i="2"/>
  <c r="C475" i="2"/>
  <c r="C348" i="2"/>
  <c r="C103" i="2"/>
  <c r="C215" i="2"/>
  <c r="C102" i="2"/>
  <c r="C293" i="2"/>
  <c r="C197" i="2"/>
  <c r="C400" i="2"/>
  <c r="C473" i="2"/>
  <c r="C185" i="2"/>
  <c r="C265" i="2"/>
  <c r="C279" i="2"/>
  <c r="C330" i="2"/>
  <c r="C474" i="2"/>
  <c r="C158" i="2"/>
  <c r="C18" i="2"/>
  <c r="H79" i="2"/>
  <c r="C17" i="7"/>
  <c r="H222" i="2" s="1"/>
  <c r="H218" i="2"/>
  <c r="F17" i="7"/>
  <c r="G31" i="5"/>
  <c r="H170" i="2" s="1"/>
  <c r="F61" i="11"/>
  <c r="H496" i="2" s="1"/>
  <c r="L23" i="7"/>
  <c r="H426" i="2" s="1"/>
  <c r="C31" i="7"/>
  <c r="H236" i="2" s="1"/>
  <c r="H82" i="2"/>
  <c r="C44" i="6"/>
  <c r="H212" i="2" s="1"/>
  <c r="C46" i="4"/>
  <c r="H33" i="2" s="1"/>
  <c r="H502" i="2"/>
  <c r="F149" i="11"/>
  <c r="H503" i="2" s="1"/>
  <c r="E15" i="14"/>
  <c r="D15" i="14" s="1"/>
  <c r="C149" i="11"/>
  <c r="H473" i="2" s="1"/>
  <c r="C79" i="11"/>
  <c r="H468" i="2" s="1"/>
  <c r="H494" i="2"/>
  <c r="H466" i="2"/>
  <c r="C34" i="7"/>
  <c r="H239" i="2" s="1"/>
  <c r="H87" i="2"/>
  <c r="I17" i="7"/>
  <c r="L17" i="7" s="1"/>
  <c r="H420" i="2" s="1"/>
  <c r="C94" i="4"/>
  <c r="H71" i="2" s="1"/>
  <c r="C31" i="5"/>
  <c r="C423" i="2"/>
  <c r="C301" i="2"/>
  <c r="C155" i="2"/>
  <c r="C236" i="2"/>
  <c r="C134" i="2"/>
  <c r="C267" i="2"/>
  <c r="C294" i="2"/>
  <c r="C417" i="2"/>
  <c r="C212" i="2"/>
  <c r="C245" i="2"/>
  <c r="C334" i="2"/>
  <c r="C410" i="2"/>
  <c r="C130" i="2"/>
  <c r="C496" i="2"/>
  <c r="C266" i="2"/>
  <c r="C363" i="2"/>
  <c r="C219" i="2"/>
  <c r="C446" i="2"/>
  <c r="C303" i="2"/>
  <c r="C493" i="2"/>
  <c r="C133" i="2"/>
  <c r="C338" i="2"/>
  <c r="C355" i="2"/>
  <c r="A3" i="14"/>
  <c r="C31" i="2"/>
  <c r="C84" i="2"/>
  <c r="C324" i="2"/>
  <c r="C442" i="2"/>
  <c r="C225" i="2"/>
  <c r="C36" i="2"/>
  <c r="C393" i="2"/>
  <c r="C68" i="2"/>
  <c r="C501" i="2"/>
  <c r="C264" i="2"/>
  <c r="C352" i="2"/>
  <c r="C491" i="2"/>
  <c r="C365" i="2"/>
  <c r="C153" i="2"/>
  <c r="C418" i="2"/>
  <c r="C490" i="2"/>
  <c r="C200" i="2"/>
  <c r="C327" i="2"/>
  <c r="C20" i="2"/>
  <c r="C392" i="2"/>
  <c r="C92" i="2"/>
  <c r="C447" i="2"/>
  <c r="C233" i="2"/>
  <c r="C359" i="2"/>
  <c r="C370" i="2"/>
  <c r="C100" i="2"/>
  <c r="C304" i="2"/>
  <c r="C394" i="2"/>
  <c r="C35" i="2"/>
  <c r="C232" i="2"/>
  <c r="C85" i="2"/>
  <c r="C340" i="2"/>
  <c r="C110" i="2"/>
  <c r="C70" i="2"/>
  <c r="C308" i="2"/>
  <c r="C141" i="2"/>
  <c r="C485" i="2"/>
  <c r="C250" i="2"/>
  <c r="C342" i="2"/>
  <c r="C209" i="2"/>
  <c r="C452" i="2"/>
  <c r="C312" i="2"/>
  <c r="C13" i="2"/>
  <c r="C127" i="2"/>
  <c r="C346" i="2"/>
  <c r="C420" i="2"/>
  <c r="C286" i="2"/>
  <c r="C167" i="2"/>
  <c r="C335" i="2"/>
  <c r="C203" i="2"/>
  <c r="C368" i="2"/>
  <c r="C455" i="2"/>
  <c r="C144" i="2"/>
  <c r="C277" i="2"/>
  <c r="C59" i="2"/>
  <c r="C481" i="2"/>
  <c r="C443" i="2"/>
  <c r="C152" i="2"/>
  <c r="C146" i="2"/>
  <c r="C11" i="2"/>
  <c r="C332" i="2"/>
  <c r="C407" i="2"/>
  <c r="C30" i="2"/>
  <c r="C76" i="2"/>
  <c r="A6" i="4"/>
  <c r="C186" i="2"/>
  <c r="C138" i="2"/>
  <c r="C162" i="2"/>
  <c r="C464" i="2"/>
  <c r="C198" i="2"/>
  <c r="C321" i="2"/>
  <c r="C188" i="2"/>
  <c r="C193" i="2"/>
  <c r="C364" i="2"/>
  <c r="C23" i="2"/>
  <c r="C99" i="2"/>
  <c r="C377" i="2"/>
  <c r="C25" i="2"/>
  <c r="C122" i="2"/>
  <c r="C205" i="2"/>
  <c r="C379" i="2"/>
  <c r="C60" i="2"/>
  <c r="C184" i="2"/>
  <c r="C497" i="2"/>
  <c r="C145" i="2"/>
  <c r="C367" i="2"/>
  <c r="C52" i="2"/>
  <c r="C42" i="2"/>
  <c r="C112" i="2"/>
  <c r="C231" i="2"/>
  <c r="C309" i="2"/>
  <c r="C468" i="2"/>
  <c r="C27" i="2"/>
  <c r="C140" i="2"/>
  <c r="C387" i="2"/>
  <c r="C208" i="2"/>
  <c r="C45" i="2"/>
  <c r="C173" i="2"/>
  <c r="C437" i="2"/>
  <c r="C181" i="2"/>
  <c r="C311" i="2"/>
  <c r="C383" i="2"/>
  <c r="C202" i="2"/>
  <c r="C374" i="2"/>
  <c r="C29" i="2"/>
  <c r="C87" i="2"/>
  <c r="C397" i="2"/>
  <c r="C62" i="2"/>
  <c r="C310" i="2"/>
  <c r="C224" i="2"/>
  <c r="C329" i="2"/>
  <c r="C149" i="2"/>
  <c r="C306" i="2"/>
  <c r="C78" i="2"/>
  <c r="C150" i="2"/>
  <c r="C22" i="2"/>
  <c r="C322" i="2"/>
  <c r="C486" i="2"/>
  <c r="C94" i="2"/>
  <c r="C472" i="2"/>
  <c r="C69" i="2"/>
  <c r="C409" i="2"/>
  <c r="C449" i="2"/>
  <c r="C302" i="2"/>
  <c r="C390" i="2"/>
  <c r="C229" i="2"/>
  <c r="C401" i="2"/>
  <c r="C34" i="2"/>
  <c r="C214" i="2"/>
  <c r="C404" i="2"/>
  <c r="C163" i="2"/>
  <c r="C21" i="2"/>
  <c r="C273" i="2"/>
  <c r="C453" i="2"/>
  <c r="C12" i="2"/>
  <c r="C4" i="2"/>
  <c r="C183" i="2"/>
  <c r="C419" i="2"/>
  <c r="C307" i="2"/>
  <c r="C113" i="2"/>
  <c r="C191" i="2"/>
  <c r="C3" i="2"/>
  <c r="C255" i="2"/>
  <c r="C466" i="2"/>
  <c r="C39" i="2"/>
  <c r="C269" i="2"/>
  <c r="C97" i="2"/>
  <c r="C243" i="2"/>
  <c r="C139" i="2"/>
  <c r="C347" i="2"/>
  <c r="C111" i="2"/>
  <c r="C38" i="2"/>
  <c r="C101" i="2"/>
  <c r="C222" i="2"/>
  <c r="C196" i="2"/>
  <c r="C343" i="2"/>
  <c r="C201" i="2"/>
  <c r="C64" i="2"/>
  <c r="C320" i="2"/>
  <c r="C58" i="2"/>
  <c r="C380" i="2"/>
  <c r="C436" i="2"/>
  <c r="C290" i="2"/>
  <c r="C396" i="2"/>
  <c r="C246" i="2"/>
  <c r="C414" i="2"/>
  <c r="C50" i="2"/>
  <c r="C223" i="2"/>
  <c r="C422" i="2"/>
  <c r="C104" i="2"/>
  <c r="C120" i="2"/>
  <c r="C288" i="2"/>
  <c r="C210" i="2"/>
  <c r="C67" i="2"/>
  <c r="C317" i="2"/>
  <c r="C382" i="2"/>
  <c r="C96" i="2"/>
  <c r="C480" i="2"/>
  <c r="C337" i="2"/>
  <c r="C328" i="2"/>
  <c r="C206" i="2"/>
  <c r="C178" i="2"/>
  <c r="C426" i="2"/>
  <c r="C403" i="2"/>
  <c r="C194" i="2"/>
  <c r="C351" i="2"/>
  <c r="C477" i="2"/>
  <c r="C451" i="2"/>
  <c r="C148" i="2"/>
  <c r="C182" i="2"/>
  <c r="C49" i="2"/>
  <c r="C242" i="2"/>
  <c r="C160" i="2"/>
  <c r="C476" i="2"/>
  <c r="C82" i="2"/>
  <c r="C416" i="2"/>
  <c r="C276" i="2"/>
  <c r="C169" i="2"/>
  <c r="C381" i="2"/>
  <c r="C450" i="2"/>
  <c r="C211" i="2"/>
  <c r="C47" i="2"/>
  <c r="C357" i="2"/>
  <c r="C424" i="2"/>
  <c r="C281" i="2"/>
  <c r="C408" i="2"/>
  <c r="C254" i="2"/>
  <c r="C432" i="2"/>
  <c r="C61" i="2"/>
  <c r="C230" i="2"/>
  <c r="A6" i="6"/>
  <c r="C360" i="2"/>
  <c r="C388" i="2"/>
  <c r="C157" i="2"/>
  <c r="C33" i="2"/>
  <c r="C106" i="2"/>
  <c r="C10" i="2"/>
  <c r="C177" i="2"/>
  <c r="C280" i="2"/>
  <c r="C226" i="2"/>
  <c r="C131" i="2"/>
  <c r="C341" i="2"/>
  <c r="C375" i="2"/>
  <c r="C56" i="2"/>
  <c r="C247" i="2"/>
  <c r="C487" i="2"/>
  <c r="C430" i="2"/>
  <c r="C44" i="2"/>
  <c r="C339" i="2"/>
  <c r="C115" i="2"/>
  <c r="C331" i="2"/>
  <c r="C98" i="2"/>
  <c r="C489" i="2"/>
  <c r="C54" i="2"/>
  <c r="C109" i="2"/>
  <c r="C402" i="2"/>
  <c r="C37" i="2"/>
  <c r="C336" i="2"/>
  <c r="C411" i="2"/>
  <c r="C271" i="2"/>
  <c r="C415" i="2"/>
  <c r="C262" i="2"/>
  <c r="C445" i="2"/>
  <c r="C66" i="2"/>
  <c r="C238" i="2"/>
  <c r="C195" i="2"/>
  <c r="C395" i="2"/>
  <c r="C57" i="2"/>
  <c r="C371" i="2"/>
  <c r="C498" i="2"/>
  <c r="C164" i="2"/>
  <c r="C48" i="2"/>
  <c r="C305" i="2"/>
  <c r="C80" i="2"/>
  <c r="C46" i="2"/>
  <c r="C93" i="2"/>
  <c r="C26" i="2"/>
  <c r="C316" i="2"/>
  <c r="C259" i="2"/>
  <c r="C421" i="2"/>
  <c r="C270" i="2"/>
  <c r="C459" i="2"/>
  <c r="C175" i="2"/>
  <c r="C268" i="2"/>
  <c r="C204" i="2"/>
  <c r="C16" i="2"/>
  <c r="C171" i="2"/>
  <c r="C79" i="2"/>
  <c r="C350" i="2"/>
  <c r="C237" i="2"/>
  <c r="C313" i="2"/>
  <c r="C8" i="2"/>
  <c r="C362" i="2"/>
  <c r="C358" i="2"/>
  <c r="C235" i="2"/>
  <c r="C399" i="2"/>
  <c r="C469" i="2"/>
  <c r="C119" i="2"/>
  <c r="C17" i="2"/>
  <c r="C291" i="2"/>
  <c r="C73" i="2"/>
  <c r="C124" i="2"/>
  <c r="C227" i="2"/>
  <c r="C495" i="2"/>
  <c r="C427" i="2"/>
  <c r="C251" i="2"/>
  <c r="C135" i="2"/>
  <c r="C260" i="2"/>
  <c r="C252" i="2"/>
  <c r="C296" i="2"/>
  <c r="C429" i="2"/>
  <c r="C425" i="2"/>
  <c r="C40" i="2"/>
  <c r="C440" i="2"/>
  <c r="C454" i="2"/>
  <c r="C156" i="2"/>
  <c r="C435" i="2"/>
  <c r="C108" i="2"/>
  <c r="C15" i="2"/>
  <c r="C299" i="2"/>
  <c r="C386" i="2"/>
  <c r="C249" i="2"/>
  <c r="C433" i="2"/>
  <c r="C278" i="2"/>
  <c r="C483" i="2"/>
  <c r="C154" i="2"/>
  <c r="C285" i="2"/>
  <c r="C256" i="2"/>
  <c r="C32" i="2"/>
  <c r="C168" i="2"/>
  <c r="C189" i="2"/>
  <c r="C136" i="2"/>
  <c r="C63" i="2"/>
  <c r="C471" i="2"/>
  <c r="C378" i="2"/>
  <c r="C228" i="2"/>
  <c r="C190" i="2"/>
  <c r="C53" i="2"/>
  <c r="C492" i="2"/>
  <c r="C438" i="2"/>
  <c r="C234" i="2"/>
  <c r="C75" i="2"/>
  <c r="C356" i="2"/>
  <c r="C494" i="2"/>
  <c r="C218" i="2"/>
  <c r="C354" i="2"/>
  <c r="C482" i="2"/>
  <c r="C248" i="2"/>
  <c r="C118" i="2"/>
  <c r="C5" i="2"/>
  <c r="C282" i="2"/>
  <c r="C373" i="2"/>
  <c r="C240" i="2"/>
  <c r="C439" i="2"/>
  <c r="C287" i="2"/>
  <c r="C488" i="2"/>
  <c r="C143" i="2"/>
  <c r="C292" i="2"/>
  <c r="C289" i="2"/>
  <c r="C172" i="2"/>
  <c r="L26" i="7"/>
  <c r="H429" i="2" s="1"/>
  <c r="K34" i="7"/>
  <c r="H415" i="2" s="1"/>
  <c r="H120" i="2"/>
  <c r="G79" i="4"/>
  <c r="D13" i="12" s="1"/>
  <c r="H110" i="2"/>
  <c r="H93" i="2"/>
  <c r="G37" i="4"/>
  <c r="D18" i="12" s="1"/>
  <c r="H69" i="2"/>
  <c r="C10" i="14"/>
  <c r="J31" i="7"/>
  <c r="L13" i="7"/>
  <c r="H416" i="2" s="1"/>
  <c r="H372" i="2"/>
  <c r="E31" i="7"/>
  <c r="H266" i="2"/>
  <c r="H37" i="4"/>
  <c r="H95" i="4" s="1"/>
  <c r="D94" i="4"/>
  <c r="D56" i="4"/>
  <c r="G36" i="5"/>
  <c r="H174" i="2" s="1"/>
  <c r="H31" i="5"/>
  <c r="H36" i="5" s="1"/>
  <c r="D31" i="5"/>
  <c r="D36" i="5" s="1"/>
  <c r="C159" i="2"/>
  <c r="C199" i="2"/>
  <c r="C323" i="2"/>
  <c r="C441" i="2"/>
  <c r="C345" i="2"/>
  <c r="C19" i="2"/>
  <c r="C114" i="2"/>
  <c r="C502" i="2"/>
  <c r="C81" i="2"/>
  <c r="C398" i="2"/>
  <c r="C412" i="2"/>
  <c r="C90" i="2"/>
  <c r="C372" i="2"/>
  <c r="A6" i="7"/>
  <c r="C465" i="2"/>
  <c r="C187" i="2"/>
  <c r="C366" i="2"/>
  <c r="C41" i="2"/>
  <c r="C95" i="2"/>
  <c r="C24" i="2"/>
  <c r="C74" i="2"/>
  <c r="C349" i="2"/>
  <c r="C221" i="2"/>
  <c r="C6" i="2"/>
  <c r="C389" i="2"/>
  <c r="C51" i="2"/>
  <c r="C326" i="2"/>
  <c r="C28" i="2"/>
  <c r="C88" i="2"/>
  <c r="C457" i="2"/>
  <c r="C263" i="2"/>
  <c r="C161" i="2"/>
  <c r="C444" i="2"/>
  <c r="C275" i="2"/>
  <c r="C117" i="2"/>
  <c r="C121" i="2"/>
  <c r="C253" i="2"/>
  <c r="C385" i="2"/>
  <c r="C213" i="2"/>
  <c r="C448" i="2"/>
  <c r="C179" i="2"/>
  <c r="C376" i="2"/>
  <c r="C72" i="2"/>
  <c r="C431" i="2"/>
  <c r="C283" i="2"/>
  <c r="C91" i="2"/>
  <c r="C458" i="2"/>
  <c r="C295" i="2"/>
  <c r="C467" i="2"/>
  <c r="C55" i="2"/>
  <c r="C116" i="2"/>
  <c r="C261" i="2"/>
  <c r="C391" i="2"/>
  <c r="C239" i="2"/>
  <c r="A6" i="5"/>
  <c r="C174" i="2"/>
  <c r="C384" i="2"/>
  <c r="C176" i="2"/>
  <c r="C319" i="2"/>
  <c r="C325" i="2"/>
  <c r="C83" i="2"/>
  <c r="C272" i="2"/>
  <c r="C484" i="2"/>
  <c r="C147" i="2"/>
  <c r="C406" i="2"/>
  <c r="C132" i="2"/>
  <c r="C166" i="2"/>
  <c r="C298" i="2"/>
  <c r="C405" i="2"/>
  <c r="C500" i="2"/>
  <c r="C142" i="2"/>
  <c r="A5" i="11"/>
  <c r="C128" i="2"/>
  <c r="C65" i="2"/>
  <c r="C257" i="2"/>
  <c r="C413" i="2"/>
  <c r="C220" i="2"/>
  <c r="C353" i="2"/>
  <c r="C499" i="2"/>
  <c r="C170" i="2"/>
  <c r="C77" i="2"/>
  <c r="C300" i="2"/>
  <c r="C428" i="2"/>
  <c r="C297" i="2"/>
  <c r="C9" i="2"/>
  <c r="C137" i="2"/>
  <c r="C470" i="2"/>
  <c r="C123" i="2"/>
  <c r="C503" i="2"/>
  <c r="C216" i="2"/>
  <c r="C284" i="2"/>
  <c r="C7" i="2"/>
  <c r="C165" i="2"/>
  <c r="C192" i="2"/>
  <c r="C315" i="2"/>
  <c r="C434" i="2"/>
  <c r="C314" i="2"/>
  <c r="C14" i="2"/>
  <c r="C125" i="2"/>
  <c r="C478" i="2"/>
  <c r="C107" i="2"/>
  <c r="C456" i="2"/>
  <c r="D44" i="6"/>
  <c r="D46" i="6" s="1"/>
  <c r="G31" i="7"/>
  <c r="F79" i="11" l="1"/>
  <c r="H498" i="2" s="1"/>
  <c r="G33" i="5"/>
  <c r="H171" i="2" s="1"/>
  <c r="C56" i="4"/>
  <c r="H41" i="2" s="1"/>
  <c r="F31" i="7"/>
  <c r="H288" i="2"/>
  <c r="D11" i="12"/>
  <c r="H143" i="2"/>
  <c r="C36" i="5"/>
  <c r="D8" i="12" s="1"/>
  <c r="C33" i="5"/>
  <c r="H144" i="2" s="1"/>
  <c r="D47" i="6"/>
  <c r="C45" i="6"/>
  <c r="D12" i="12"/>
  <c r="H94" i="2"/>
  <c r="H354" i="2"/>
  <c r="I31" i="7"/>
  <c r="D10" i="12"/>
  <c r="D5" i="12"/>
  <c r="H124" i="2"/>
  <c r="G95" i="4"/>
  <c r="H125" i="2" s="1"/>
  <c r="C11" i="14"/>
  <c r="D4" i="12"/>
  <c r="C7" i="14"/>
  <c r="D7" i="14" s="1"/>
  <c r="H390" i="2"/>
  <c r="J34" i="7"/>
  <c r="H393" i="2" s="1"/>
  <c r="E34" i="7"/>
  <c r="H283" i="2" s="1"/>
  <c r="H280" i="2"/>
  <c r="D95" i="4"/>
  <c r="H33" i="5"/>
  <c r="D33" i="5"/>
  <c r="D42" i="5"/>
  <c r="D37" i="5"/>
  <c r="H37" i="5"/>
  <c r="H42" i="5" s="1"/>
  <c r="H324" i="2"/>
  <c r="G34" i="7"/>
  <c r="L31" i="7" l="1"/>
  <c r="H434" i="2" s="1"/>
  <c r="C95" i="4"/>
  <c r="C6" i="14" s="1"/>
  <c r="F34" i="7"/>
  <c r="H305" i="2" s="1"/>
  <c r="H302" i="2"/>
  <c r="C37" i="5"/>
  <c r="D21" i="12" s="1"/>
  <c r="G37" i="5"/>
  <c r="G42" i="5" s="1"/>
  <c r="H147" i="2"/>
  <c r="C42" i="5"/>
  <c r="H153" i="2" s="1"/>
  <c r="E9" i="14"/>
  <c r="D9" i="14" s="1"/>
  <c r="H213" i="2"/>
  <c r="C46" i="6"/>
  <c r="I34" i="7"/>
  <c r="H371" i="2" s="1"/>
  <c r="H368" i="2"/>
  <c r="D19" i="12"/>
  <c r="E6" i="14"/>
  <c r="H45" i="5"/>
  <c r="D44" i="5"/>
  <c r="H44" i="5"/>
  <c r="D45" i="5"/>
  <c r="H327" i="2"/>
  <c r="D6" i="12" l="1"/>
  <c r="D20" i="12" s="1"/>
  <c r="D16" i="12"/>
  <c r="H72" i="2"/>
  <c r="L34" i="7"/>
  <c r="E11" i="14" s="1"/>
  <c r="D11" i="14" s="1"/>
  <c r="G44" i="5"/>
  <c r="H178" i="2" s="1"/>
  <c r="H175" i="2"/>
  <c r="H148" i="2"/>
  <c r="C45" i="5"/>
  <c r="H156" i="2" s="1"/>
  <c r="C47" i="6"/>
  <c r="H215" i="2" s="1"/>
  <c r="H214" i="2"/>
  <c r="E10" i="14"/>
  <c r="D10" i="14" s="1"/>
  <c r="D6" i="14"/>
  <c r="G45" i="5"/>
  <c r="H179" i="2" s="1"/>
  <c r="C44" i="5"/>
  <c r="H176" i="2"/>
  <c r="D24" i="12"/>
  <c r="D23" i="12"/>
  <c r="D22" i="12"/>
  <c r="H437" i="2" l="1"/>
  <c r="H155" i="2"/>
  <c r="E8" i="14"/>
  <c r="D8" i="14" s="1"/>
</calcChain>
</file>

<file path=xl/sharedStrings.xml><?xml version="1.0" encoding="utf-8"?>
<sst xmlns="http://schemas.openxmlformats.org/spreadsheetml/2006/main" count="2003" uniqueCount="700">
  <si>
    <t>СПРАВКИ</t>
  </si>
  <si>
    <t>уведомления - първо, трето и четвърто тримесечие</t>
  </si>
  <si>
    <t>на индивидуална основа</t>
  </si>
  <si>
    <t>по чл. 14 от Наредба № 2</t>
  </si>
  <si>
    <t xml:space="preserve">за публични дружества, други емитенти на ценни книжа, 
акционерни дружества със специална инвестиционна цел 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</si>
  <si>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</si>
  <si>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</si>
  <si>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</si>
  <si>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</si>
  <si>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</si>
  <si>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</si>
  <si>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АЛФА БЪЛГАРИЯ АД</t>
  </si>
  <si>
    <t>Тип лице:</t>
  </si>
  <si>
    <t>Публично дружество</t>
  </si>
  <si>
    <t>ЕИК:</t>
  </si>
  <si>
    <t>200845765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</si>
  <si>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</si>
  <si>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</si>
  <si>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</si>
  <si>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</si>
  <si>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</si>
  <si>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0877314500</t>
  </si>
  <si>
    <t>Факс:</t>
  </si>
  <si>
    <t>E-mail:</t>
  </si>
  <si>
    <t>office@alpha-bulgaria.com</t>
  </si>
  <si>
    <t>Уеб сайт:</t>
  </si>
  <si>
    <t>www.alpha-bulgaria.com</t>
  </si>
  <si>
    <t>Медия:</t>
  </si>
  <si>
    <t>Инфосток</t>
  </si>
  <si>
    <t>Съставител на отчета:</t>
  </si>
  <si>
    <t>АЛВИС ГРУП БЪЛГАРИЯ ООД - АНГЕЛ ПЕТРОВ</t>
  </si>
  <si>
    <t>Длъжност на съставителя:</t>
  </si>
  <si>
    <t>СЧЕТОВОДИТЕЛ</t>
  </si>
  <si>
    <t>* Последна актуализация месец декември 2021 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</si>
  <si>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</si>
  <si>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</si>
  <si>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</si>
  <si>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</si>
  <si>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</si>
  <si>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</si>
  <si>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</si>
  <si>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</si>
  <si>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</si>
  <si>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</si>
  <si>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</si>
  <si>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</si>
  <si>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</si>
  <si>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</si>
  <si>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</si>
  <si>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</si>
  <si>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</si>
  <si>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</si>
  <si>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</si>
  <si>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</si>
  <si>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</si>
  <si>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</si>
  <si>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</si>
  <si>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</si>
  <si>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</si>
  <si>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</si>
  <si>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</si>
  <si>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</si>
  <si>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</si>
  <si>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</si>
  <si>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</si>
  <si>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</si>
  <si>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</si>
  <si>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</si>
  <si>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</si>
  <si>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</si>
  <si>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</si>
  <si>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</si>
  <si>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</si>
  <si>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</si>
  <si>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</si>
  <si>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</si>
  <si>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</si>
  <si>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</si>
  <si>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</si>
  <si>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</si>
  <si>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</si>
  <si>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</si>
  <si>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</si>
  <si>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</si>
  <si>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</si>
  <si>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</si>
  <si>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</si>
  <si>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</si>
  <si>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</si>
  <si>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</si>
  <si>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</si>
  <si>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</si>
  <si>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</si>
  <si>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</si>
  <si>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</si>
  <si>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</si>
  <si>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</si>
  <si>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</si>
  <si>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</si>
  <si>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</si>
  <si>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</si>
  <si>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</si>
  <si>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</si>
  <si>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</si>
  <si>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</si>
  <si>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</si>
  <si>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</si>
  <si>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</si>
  <si>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</si>
  <si>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</si>
  <si>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</si>
  <si>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</si>
  <si>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</si>
  <si>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</si>
  <si>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</si>
  <si>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</si>
  <si>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</si>
  <si>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</si>
  <si>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</si>
  <si>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</si>
  <si>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</si>
  <si>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</si>
  <si>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</si>
  <si>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</si>
  <si>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</si>
  <si>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</si>
  <si>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</si>
  <si>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</si>
  <si>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</si>
  <si>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</si>
  <si>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</si>
  <si>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</si>
  <si>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</si>
  <si>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</si>
  <si>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</si>
  <si>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</si>
  <si>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</si>
  <si>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</si>
  <si>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</si>
  <si>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</si>
  <si>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</si>
  <si>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</si>
  <si>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</si>
  <si>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</si>
  <si>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</si>
  <si>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</si>
  <si>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</si>
  <si>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</si>
  <si>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</si>
  <si>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</si>
  <si>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</si>
  <si>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</si>
  <si>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</si>
  <si>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</si>
  <si>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</si>
  <si>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</si>
  <si>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</si>
  <si>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</si>
  <si>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</si>
  <si>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</si>
  <si>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</si>
  <si>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</si>
  <si>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</si>
  <si>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</si>
  <si>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</si>
  <si>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</si>
  <si>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</si>
  <si>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</si>
  <si>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</si>
  <si>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</si>
  <si>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</si>
  <si>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</si>
  <si>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</si>
  <si>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</si>
  <si>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</si>
  <si>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</si>
  <si>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</si>
  <si>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</si>
  <si>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</si>
  <si>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</si>
  <si>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</si>
  <si>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</si>
  <si>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</si>
  <si>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</si>
  <si>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</si>
  <si>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</si>
  <si>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</si>
  <si>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</si>
  <si>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</si>
  <si>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</si>
  <si>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</si>
  <si>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</si>
  <si>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</si>
  <si>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</si>
  <si>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</si>
  <si>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</si>
  <si>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</si>
  <si>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</si>
  <si>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</si>
  <si>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</si>
  <si>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</si>
  <si>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</si>
  <si>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</si>
  <si>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</si>
  <si>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</si>
  <si>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</si>
  <si>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</si>
  <si>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</si>
  <si>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</si>
  <si>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</si>
  <si>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</si>
  <si>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</si>
  <si>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</si>
  <si>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</si>
  <si>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</si>
  <si>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</si>
  <si>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</si>
  <si>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</si>
  <si>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</si>
  <si>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</si>
  <si>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</si>
  <si>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</si>
  <si>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</si>
  <si>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</si>
  <si>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</si>
  <si>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</si>
  <si>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</si>
  <si>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</si>
  <si>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</si>
  <si>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</si>
  <si>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</si>
  <si>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</si>
  <si>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</si>
  <si>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</si>
  <si>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</si>
  <si>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</si>
  <si>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</si>
  <si>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</si>
  <si>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</si>
  <si>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</si>
  <si>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</si>
  <si>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</si>
  <si>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</si>
  <si>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</si>
  <si>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</si>
  <si>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</si>
  <si>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</si>
  <si>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</si>
  <si>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</si>
  <si>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</si>
  <si>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</si>
  <si>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</si>
  <si>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</si>
  <si>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</si>
  <si>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</si>
  <si>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</si>
  <si>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</si>
  <si>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</si>
  <si>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</si>
  <si>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</si>
  <si>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</si>
  <si>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</si>
  <si>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</si>
  <si>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</si>
  <si>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</si>
  <si>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</si>
  <si>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</si>
  <si>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</si>
  <si>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</si>
  <si>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</si>
  <si>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</si>
  <si>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</si>
  <si>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</si>
  <si>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</si>
  <si>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</si>
  <si>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</si>
  <si>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</si>
  <si>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</si>
  <si>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</si>
  <si>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</si>
  <si>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</si>
  <si>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</si>
  <si>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</si>
  <si>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</si>
  <si>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</si>
  <si>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</si>
  <si>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</si>
  <si>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</si>
  <si>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</si>
  <si>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</si>
  <si>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</si>
  <si>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</si>
  <si>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</si>
  <si>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</si>
  <si>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</si>
  <si>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</si>
  <si>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</si>
  <si>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</si>
  <si>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</si>
  <si>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</si>
  <si>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</si>
  <si>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</si>
  <si>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</si>
  <si>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</si>
  <si>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</si>
  <si>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</si>
  <si>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</si>
  <si>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</si>
  <si>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</si>
  <si>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</si>
  <si>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</si>
  <si>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</si>
  <si>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</si>
  <si>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</si>
  <si>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</si>
  <si>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</si>
  <si>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</si>
  <si>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</si>
  <si>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</si>
  <si>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</si>
  <si>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</si>
  <si>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</si>
  <si>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</si>
  <si>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</si>
  <si>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</si>
  <si>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</si>
  <si>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</si>
  <si>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</si>
  <si>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</si>
  <si>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</si>
  <si>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</si>
  <si>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</si>
  <si>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</si>
  <si>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</si>
  <si>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</si>
  <si>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</si>
  <si>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</si>
  <si>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</si>
  <si>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</si>
  <si>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</si>
  <si>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</si>
  <si>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</si>
  <si>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</si>
  <si>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</si>
  <si>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</si>
  <si>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</si>
  <si>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</si>
  <si>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</si>
  <si>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</si>
  <si>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</si>
  <si>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</si>
  <si>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</si>
  <si>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</si>
  <si>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</si>
  <si>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</si>
  <si>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</si>
  <si>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</si>
  <si>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</si>
  <si>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</si>
  <si>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</si>
  <si>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</si>
  <si>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</si>
  <si>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</si>
  <si>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</si>
  <si>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</si>
  <si>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</si>
  <si>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</si>
  <si>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</si>
  <si>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</si>
  <si>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</si>
  <si>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</si>
  <si>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</si>
  <si>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</si>
  <si>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</si>
  <si>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</si>
  <si>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</si>
  <si>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</si>
  <si>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</si>
  <si>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</si>
  <si>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</si>
  <si>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</si>
  <si>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</si>
  <si>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</si>
  <si>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</si>
  <si>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</si>
  <si>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</si>
  <si>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</si>
  <si>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</si>
  <si>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</si>
  <si>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</si>
  <si>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</si>
  <si>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</si>
  <si>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</si>
  <si>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</si>
  <si>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</si>
  <si>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</si>
  <si>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</si>
  <si>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</si>
  <si>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</si>
  <si>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</si>
  <si>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</si>
  <si>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</si>
  <si>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</si>
  <si>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</si>
  <si>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</si>
  <si>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</si>
  <si>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</si>
  <si>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</si>
  <si>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</si>
  <si>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</si>
  <si>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</si>
  <si>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</si>
  <si>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</si>
  <si>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</si>
  <si>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</si>
  <si>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</si>
  <si>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</si>
  <si>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</si>
  <si>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</si>
  <si>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</si>
  <si>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</si>
  <si>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</si>
  <si>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</si>
  <si>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</si>
  <si>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</si>
  <si>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</si>
  <si>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</si>
  <si>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</si>
  <si>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</si>
  <si>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</si>
  <si>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</si>
  <si>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</si>
  <si>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</si>
  <si>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</si>
  <si>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</si>
  <si>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</si>
  <si>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</si>
  <si>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</si>
  <si>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</si>
  <si>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</si>
  <si>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</si>
  <si>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</si>
  <si>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</si>
  <si>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</si>
  <si>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</si>
  <si>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</si>
  <si>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</si>
  <si>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</si>
  <si>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</si>
  <si>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</si>
  <si>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</si>
  <si>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</si>
  <si>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</si>
  <si>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</si>
  <si>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</si>
  <si>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</si>
  <si>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</si>
  <si>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</si>
  <si>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</si>
  <si>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</si>
  <si>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</si>
  <si>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</si>
  <si>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</si>
  <si>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</si>
  <si>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</si>
  <si>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</si>
  <si>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</si>
  <si>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</si>
  <si>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</si>
  <si>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</si>
  <si>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</si>
  <si>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</si>
  <si>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</si>
  <si>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</si>
  <si>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</si>
  <si>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</si>
  <si>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</si>
  <si>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</si>
  <si>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</si>
  <si>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</si>
  <si>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</si>
  <si>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</si>
  <si>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</si>
  <si>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</si>
  <si>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</si>
  <si>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</si>
  <si>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</si>
  <si>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</si>
  <si>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</si>
  <si>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</si>
  <si>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</si>
  <si>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</si>
  <si>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</si>
  <si>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</si>
  <si>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</si>
  <si>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</si>
  <si>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</si>
  <si>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</si>
  <si>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</si>
  <si>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</si>
  <si>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</si>
  <si>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</si>
  <si>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</si>
  <si>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</si>
  <si>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</si>
  <si>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</si>
  <si>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</si>
  <si>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</si>
  <si>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</si>
  <si>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</si>
  <si>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</si>
  <si>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</si>
  <si>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</si>
  <si>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</si>
  <si>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</si>
  <si>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</si>
  <si>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</si>
  <si>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</si>
  <si>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</si>
  <si>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</si>
  <si>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</si>
  <si>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</si>
  <si>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</si>
  <si>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</si>
  <si>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</si>
  <si>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</si>
  <si>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</si>
  <si>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</si>
  <si>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</si>
  <si>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</si>
  <si>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</si>
  <si>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</si>
  <si>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</si>
  <si>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</si>
  <si>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</si>
  <si>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</si>
  <si>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</si>
  <si>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</si>
  <si>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</si>
  <si>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</si>
  <si>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</si>
  <si>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</si>
  <si>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</si>
  <si>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</si>
  <si>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</si>
  <si>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</si>
  <si>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</si>
  <si>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</si>
  <si>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</si>
  <si>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</si>
  <si>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</si>
  <si>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</si>
  <si>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</si>
  <si>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</si>
  <si>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</si>
  <si>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</si>
  <si>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</si>
  <si>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</si>
  <si>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</si>
  <si>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</si>
  <si>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</si>
  <si>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</si>
  <si>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1. АКСИОМ ИНВЕСТ ООД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</si>
  <si>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</si>
  <si>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</si>
  <si>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</si>
  <si>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</si>
  <si>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</si>
  <si>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</si>
  <si>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</si>
  <si>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</si>
  <si>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</si>
  <si>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1. Терезин Хаусфервалтунг ЕООД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</si>
  <si>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</si>
  <si>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</si>
  <si>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</si>
  <si>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</si>
  <si>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</si>
  <si>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</si>
  <si>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</si>
  <si>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</si>
  <si>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1 ЧАД АЛФА УНГАРИЯ</t>
  </si>
  <si>
    <t>8-4045</t>
  </si>
  <si>
    <t>Обща сума за чужбина (I+II+III+IV):</t>
  </si>
  <si>
    <t>8-4050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</si>
  <si>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</si>
  <si>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</si>
  <si>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</si>
  <si>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</si>
  <si>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</si>
  <si>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</si>
  <si>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</si>
  <si>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</si>
  <si>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</si>
  <si>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</si>
  <si>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</si>
  <si>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</si>
  <si>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</si>
  <si>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</si>
  <si>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</si>
  <si>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</si>
  <si>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</si>
  <si>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</si>
  <si>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</si>
  <si>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</si>
  <si>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</si>
  <si>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</si>
  <si>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</si>
  <si>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</si>
  <si>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</si>
  <si>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</si>
  <si>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</si>
  <si>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</si>
  <si>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</si>
  <si>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</si>
  <si>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</si>
  <si>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</si>
  <si>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</si>
  <si>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</si>
  <si>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</si>
  <si>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</si>
  <si>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</si>
  <si>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</si>
  <si>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</si>
  <si>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</si>
  <si>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</si>
  <si>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</si>
  <si>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</si>
  <si>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</si>
  <si>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</si>
  <si>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</si>
  <si>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</si>
  <si>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</si>
  <si>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</si>
  <si>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</si>
  <si>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</si>
  <si>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</si>
  <si>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</si>
  <si>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</si>
  <si>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</si>
  <si>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</si>
  <si>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</si>
  <si>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</si>
  <si>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</si>
  <si>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</si>
  <si>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</si>
  <si>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</si>
  <si>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</si>
  <si>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</si>
  <si>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</si>
  <si>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</si>
  <si>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</si>
  <si>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</si>
  <si>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</si>
  <si>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</si>
  <si>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</si>
  <si>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</si>
  <si>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</si>
  <si>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</si>
  <si>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</si>
  <si>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</si>
  <si>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</si>
  <si>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</si>
  <si>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</si>
  <si>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</si>
  <si>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</si>
  <si>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</si>
  <si>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</si>
  <si>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</si>
  <si>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</si>
  <si>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</si>
  <si>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</si>
  <si>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</si>
  <si>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</si>
  <si>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</si>
  <si>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</si>
  <si>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</si>
  <si>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</si>
  <si>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</si>
  <si>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</si>
  <si>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</si>
  <si>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</si>
  <si>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</si>
  <si>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</si>
  <si>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</si>
  <si>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</si>
  <si>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</si>
  <si>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</si>
  <si>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</si>
  <si>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</si>
  <si>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</si>
  <si>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</si>
  <si>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</si>
  <si>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3. АГЕНЦИЯ ЗА СИГУРНОСТ - АТИЛА ООД</t>
  </si>
  <si>
    <t>2. КРЕДИТБОКС ООД</t>
  </si>
  <si>
    <t>гр.София, р-н Триадица, Бул. Витоша № 133</t>
  </si>
  <si>
    <t>4. ПРИСТА ОЙЛ ХОЛДИНГ ЕАД</t>
  </si>
  <si>
    <t>Яни Петков Янков</t>
  </si>
  <si>
    <t>5. Алтернативен инвестиционен фонд Алфа Фонд АД</t>
  </si>
  <si>
    <t>6. АЛФА КЪНСТРЪКШЪН КЪМПАНИ 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</si>
</sst>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36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448">
    <xf numFmtId="0" fontId="0" fillId="0" borderId="0" xfId="0"/>
    <xf numFmtId="0" fontId="2" fillId="0" borderId="1" xfId="11" applyFont="1" applyBorder="1" applyAlignment="1">
      <alignment horizontal="centerContinuous" vertical="center" wrapText="1"/>
    </xf>
    <xf numFmtId="0" fontId="3" fillId="0" borderId="2" xfId="11" applyFont="1" applyBorder="1" applyAlignment="1">
      <alignment horizontal="centerContinuous" vertical="center" wrapText="1"/>
    </xf>
    <xf numFmtId="0" fontId="2" fillId="0" borderId="3" xfId="11" applyFont="1" applyBorder="1" applyAlignment="1">
      <alignment horizontal="centerContinuous" vertical="center" wrapText="1"/>
    </xf>
    <xf numFmtId="0" fontId="3" fillId="0" borderId="4" xfId="11" applyFont="1" applyBorder="1" applyAlignment="1">
      <alignment horizontal="centerContinuous" vertical="center" wrapText="1"/>
    </xf>
    <xf numFmtId="0" fontId="2" fillId="0" borderId="3" xfId="11" applyFont="1" applyBorder="1" applyAlignment="1">
      <alignment horizontal="centerContinuous" vertical="center"/>
    </xf>
    <xf numFmtId="0" fontId="2" fillId="0" borderId="4" xfId="11" applyFont="1" applyBorder="1" applyAlignment="1">
      <alignment horizontal="centerContinuous" vertical="center"/>
    </xf>
    <xf numFmtId="0" fontId="3" fillId="0" borderId="5" xfId="11" applyFont="1" applyBorder="1" applyAlignment="1">
      <alignment horizontal="right" vertical="center" wrapText="1"/>
    </xf>
    <xf numFmtId="0" fontId="3" fillId="0" borderId="1" xfId="11" applyFont="1" applyBorder="1" applyAlignment="1">
      <alignment horizontal="left" vertical="center" wrapText="1"/>
    </xf>
    <xf numFmtId="0" fontId="3" fillId="0" borderId="2" xfId="11" applyFont="1" applyBorder="1" applyAlignment="1">
      <alignment horizontal="left" vertical="center" wrapText="1"/>
    </xf>
    <xf numFmtId="0" fontId="3" fillId="0" borderId="5" xfId="11" applyFont="1" applyBorder="1" applyAlignment="1">
      <alignment horizontal="right"/>
    </xf>
    <xf numFmtId="0" fontId="3" fillId="0" borderId="0" xfId="3" applyFont="1"/>
    <xf numFmtId="0" fontId="5" fillId="0" borderId="0" xfId="3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7" applyFont="1" applyAlignment="1">
      <alignment horizontal="centerContinuous" vertical="center"/>
    </xf>
    <xf numFmtId="0" fontId="2" fillId="0" borderId="0" xfId="7" applyFont="1" applyAlignment="1">
      <alignment horizontal="center" vertical="center"/>
    </xf>
    <xf numFmtId="0" fontId="3" fillId="0" borderId="0" xfId="7" applyFont="1" applyAlignment="1">
      <alignment horizontal="center" vertical="center" wrapText="1"/>
    </xf>
    <xf numFmtId="0" fontId="2" fillId="0" borderId="0" xfId="7" applyFont="1" applyAlignment="1" applyProtection="1">
      <alignment horizontal="centerContinuous" vertical="center"/>
      <protection hidden="1"/>
    </xf>
    <xf numFmtId="0" fontId="2" fillId="0" borderId="0" xfId="7" applyFont="1" applyAlignment="1" applyProtection="1">
      <alignment horizontal="center" vertical="center"/>
      <protection hidden="1"/>
    </xf>
    <xf numFmtId="0" fontId="3" fillId="0" borderId="0" xfId="7" applyFont="1" applyAlignment="1">
      <alignment vertical="center" wrapText="1"/>
    </xf>
    <xf numFmtId="0" fontId="2" fillId="0" borderId="0" xfId="7" applyFont="1" applyAlignment="1">
      <alignment horizontal="centerContinuous" vertical="center" wrapText="1"/>
    </xf>
    <xf numFmtId="0" fontId="2" fillId="0" borderId="0" xfId="7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7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9" applyFont="1"/>
    <xf numFmtId="0" fontId="3" fillId="0" borderId="0" xfId="9" applyFont="1" applyAlignment="1">
      <alignment wrapText="1"/>
    </xf>
    <xf numFmtId="0" fontId="5" fillId="0" borderId="0" xfId="9" applyFont="1" applyAlignment="1">
      <alignment horizontal="center"/>
    </xf>
    <xf numFmtId="0" fontId="3" fillId="0" borderId="0" xfId="7" applyFont="1" applyAlignment="1">
      <alignment horizontal="centerContinuous" vertical="center" wrapText="1"/>
    </xf>
    <xf numFmtId="0" fontId="3" fillId="0" borderId="0" xfId="6" applyFont="1"/>
    <xf numFmtId="0" fontId="14" fillId="0" borderId="0" xfId="7" applyFont="1" applyAlignment="1">
      <alignment horizontal="centerContinuous" vertical="center" wrapText="1"/>
    </xf>
    <xf numFmtId="0" fontId="3" fillId="0" borderId="0" xfId="7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7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7" applyFont="1" applyAlignment="1" applyProtection="1">
      <alignment vertical="center"/>
      <protection hidden="1"/>
    </xf>
    <xf numFmtId="0" fontId="3" fillId="0" borderId="0" xfId="7" applyFont="1" applyAlignment="1" applyProtection="1">
      <alignment horizontal="right" vertical="center"/>
      <protection hidden="1"/>
    </xf>
    <xf numFmtId="164" fontId="3" fillId="0" borderId="0" xfId="7" applyNumberFormat="1" applyFont="1" applyAlignment="1">
      <alignment horizontal="left" vertical="center"/>
    </xf>
    <xf numFmtId="0" fontId="14" fillId="0" borderId="0" xfId="7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7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7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>
      <alignment horizontal="centerContinuous" vertical="center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 applyProtection="1">
      <alignment horizontal="centerContinuous" vertical="center"/>
      <protection hidden="1"/>
    </xf>
    <xf numFmtId="164" fontId="3" fillId="0" borderId="0" xfId="7" applyNumberFormat="1" applyFont="1" applyAlignment="1">
      <alignment horizontal="left" vertical="center" wrapText="1"/>
    </xf>
    <xf numFmtId="0" fontId="3" fillId="0" borderId="0" xfId="7" applyFont="1" applyAlignment="1">
      <alignment horizontal="right" vertical="center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horizontal="left" vertical="center"/>
    </xf>
    <xf numFmtId="0" fontId="2" fillId="0" borderId="6" xfId="7" applyFont="1" applyBorder="1" applyAlignment="1">
      <alignment horizontal="center" vertical="center"/>
    </xf>
    <xf numFmtId="0" fontId="2" fillId="0" borderId="7" xfId="7" applyFont="1" applyBorder="1" applyAlignment="1">
      <alignment horizontal="center" vertical="top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right" vertical="top" wrapText="1"/>
    </xf>
    <xf numFmtId="0" fontId="9" fillId="2" borderId="9" xfId="7" applyFont="1" applyFill="1" applyBorder="1" applyAlignment="1">
      <alignment vertical="top" wrapText="1"/>
    </xf>
    <xf numFmtId="0" fontId="3" fillId="0" borderId="5" xfId="7" applyFont="1" applyBorder="1" applyAlignment="1">
      <alignment horizontal="right" vertical="top" wrapText="1"/>
    </xf>
    <xf numFmtId="49" fontId="3" fillId="0" borderId="5" xfId="7" applyNumberFormat="1" applyFont="1" applyBorder="1" applyAlignment="1">
      <alignment horizontal="right" vertical="top" wrapText="1"/>
    </xf>
    <xf numFmtId="3" fontId="3" fillId="3" borderId="10" xfId="7" applyNumberFormat="1" applyFont="1" applyFill="1" applyBorder="1" applyAlignment="1" applyProtection="1">
      <alignment vertical="top"/>
      <protection locked="0"/>
    </xf>
    <xf numFmtId="1" fontId="3" fillId="0" borderId="5" xfId="7" applyNumberFormat="1" applyFont="1" applyBorder="1" applyAlignment="1">
      <alignment horizontal="right" vertical="top" wrapText="1"/>
    </xf>
    <xf numFmtId="1" fontId="10" fillId="0" borderId="5" xfId="7" applyNumberFormat="1" applyFont="1" applyBorder="1" applyAlignment="1">
      <alignment horizontal="right" vertical="top" wrapText="1"/>
    </xf>
    <xf numFmtId="49" fontId="10" fillId="0" borderId="5" xfId="7" applyNumberFormat="1" applyFont="1" applyBorder="1" applyAlignment="1">
      <alignment horizontal="right" vertical="top" wrapText="1"/>
    </xf>
    <xf numFmtId="1" fontId="3" fillId="0" borderId="0" xfId="7" applyNumberFormat="1" applyFont="1" applyAlignment="1">
      <alignment vertical="top"/>
    </xf>
    <xf numFmtId="1" fontId="2" fillId="0" borderId="5" xfId="7" applyNumberFormat="1" applyFont="1" applyBorder="1" applyAlignment="1">
      <alignment horizontal="right" vertical="top" wrapText="1"/>
    </xf>
    <xf numFmtId="0" fontId="8" fillId="2" borderId="9" xfId="7" applyFont="1" applyFill="1" applyBorder="1" applyAlignment="1">
      <alignment vertical="top" wrapText="1"/>
    </xf>
    <xf numFmtId="1" fontId="3" fillId="0" borderId="5" xfId="4" applyNumberFormat="1" applyFont="1" applyBorder="1" applyAlignment="1">
      <alignment vertical="top" wrapText="1"/>
    </xf>
    <xf numFmtId="1" fontId="3" fillId="4" borderId="5" xfId="4" applyNumberFormat="1" applyFont="1" applyFill="1" applyBorder="1" applyAlignment="1">
      <alignment vertical="top"/>
    </xf>
    <xf numFmtId="1" fontId="3" fillId="0" borderId="5" xfId="4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7" applyFont="1" applyAlignment="1">
      <alignment horizontal="right" vertical="top"/>
    </xf>
    <xf numFmtId="0" fontId="3" fillId="0" borderId="0" xfId="7" applyFont="1" applyAlignment="1">
      <alignment horizontal="left" vertical="top"/>
    </xf>
    <xf numFmtId="0" fontId="3" fillId="0" borderId="0" xfId="6" applyFont="1" applyAlignment="1">
      <alignment horizontal="centerContinuous"/>
    </xf>
    <xf numFmtId="49" fontId="3" fillId="0" borderId="0" xfId="6" applyNumberFormat="1" applyFont="1"/>
    <xf numFmtId="0" fontId="2" fillId="0" borderId="0" xfId="6" applyFont="1"/>
    <xf numFmtId="0" fontId="2" fillId="0" borderId="0" xfId="10" applyFont="1" applyAlignment="1">
      <alignment vertical="justify" wrapText="1"/>
    </xf>
    <xf numFmtId="0" fontId="2" fillId="0" borderId="0" xfId="7" applyFont="1" applyAlignment="1">
      <alignment horizontal="left" vertical="justify" wrapText="1"/>
    </xf>
    <xf numFmtId="0" fontId="3" fillId="0" borderId="0" xfId="7" applyFont="1" applyAlignment="1">
      <alignment horizontal="left" vertical="justify"/>
    </xf>
    <xf numFmtId="0" fontId="2" fillId="0" borderId="0" xfId="10" applyFont="1" applyAlignment="1">
      <alignment horizontal="left" vertical="justify" wrapText="1"/>
    </xf>
    <xf numFmtId="3" fontId="3" fillId="0" borderId="0" xfId="10" applyNumberFormat="1" applyFont="1"/>
    <xf numFmtId="0" fontId="3" fillId="0" borderId="0" xfId="10" applyFont="1"/>
    <xf numFmtId="3" fontId="3" fillId="0" borderId="5" xfId="1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8" applyFont="1" applyAlignment="1">
      <alignment wrapText="1"/>
    </xf>
    <xf numFmtId="0" fontId="3" fillId="0" borderId="0" xfId="8" applyFont="1" applyAlignment="1">
      <alignment horizontal="centerContinuous" wrapText="1"/>
    </xf>
    <xf numFmtId="0" fontId="2" fillId="0" borderId="0" xfId="7" applyFont="1" applyAlignment="1">
      <alignment vertical="top" wrapText="1"/>
    </xf>
    <xf numFmtId="0" fontId="3" fillId="0" borderId="0" xfId="8" applyFont="1" applyAlignment="1">
      <alignment horizontal="right" vertical="center" wrapText="1"/>
    </xf>
    <xf numFmtId="0" fontId="3" fillId="0" borderId="0" xfId="8" applyFont="1" applyAlignment="1">
      <alignment horizontal="center" wrapText="1"/>
    </xf>
    <xf numFmtId="49" fontId="3" fillId="0" borderId="5" xfId="8" applyNumberFormat="1" applyFont="1" applyBorder="1" applyAlignment="1">
      <alignment horizontal="center" wrapText="1"/>
    </xf>
    <xf numFmtId="1" fontId="3" fillId="0" borderId="0" xfId="8" applyNumberFormat="1" applyFont="1" applyAlignment="1">
      <alignment wrapText="1"/>
    </xf>
    <xf numFmtId="49" fontId="3" fillId="0" borderId="0" xfId="8" applyNumberFormat="1" applyFont="1" applyAlignment="1">
      <alignment wrapText="1"/>
    </xf>
    <xf numFmtId="164" fontId="3" fillId="0" borderId="0" xfId="7" applyNumberFormat="1" applyFont="1" applyAlignment="1" applyProtection="1">
      <alignment horizontal="left" vertical="top"/>
      <protection hidden="1"/>
    </xf>
    <xf numFmtId="0" fontId="2" fillId="0" borderId="5" xfId="9" applyFont="1" applyBorder="1" applyAlignment="1">
      <alignment horizontal="center" vertical="center" wrapText="1"/>
    </xf>
    <xf numFmtId="0" fontId="10" fillId="0" borderId="5" xfId="9" applyFont="1" applyBorder="1" applyAlignment="1">
      <alignment vertical="center" wrapText="1"/>
    </xf>
    <xf numFmtId="3" fontId="3" fillId="0" borderId="5" xfId="9" applyNumberFormat="1" applyFont="1" applyBorder="1" applyAlignment="1">
      <alignment vertical="center"/>
    </xf>
    <xf numFmtId="0" fontId="3" fillId="0" borderId="5" xfId="9" applyFont="1" applyBorder="1" applyAlignment="1">
      <alignment vertical="center" wrapText="1"/>
    </xf>
    <xf numFmtId="3" fontId="3" fillId="0" borderId="5" xfId="9" applyNumberFormat="1" applyFont="1" applyBorder="1" applyAlignment="1">
      <alignment horizontal="center" vertical="center"/>
    </xf>
    <xf numFmtId="3" fontId="10" fillId="0" borderId="5" xfId="9" applyNumberFormat="1" applyFont="1" applyBorder="1" applyAlignment="1">
      <alignment horizontal="center" vertical="center"/>
    </xf>
    <xf numFmtId="0" fontId="3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3" fontId="3" fillId="3" borderId="11" xfId="7" applyNumberFormat="1" applyFont="1" applyFill="1" applyBorder="1" applyAlignment="1" applyProtection="1">
      <alignment vertical="top"/>
      <protection locked="0"/>
    </xf>
    <xf numFmtId="3" fontId="3" fillId="3" borderId="5" xfId="7" applyNumberFormat="1" applyFont="1" applyFill="1" applyBorder="1" applyAlignment="1" applyProtection="1">
      <alignment vertical="top"/>
      <protection locked="0"/>
    </xf>
    <xf numFmtId="49" fontId="2" fillId="0" borderId="6" xfId="7" applyNumberFormat="1" applyFont="1" applyBorder="1" applyAlignment="1">
      <alignment horizontal="center" vertical="center" wrapText="1"/>
    </xf>
    <xf numFmtId="0" fontId="3" fillId="4" borderId="5" xfId="4" applyFont="1" applyFill="1" applyBorder="1" applyAlignment="1">
      <alignment vertical="top" wrapText="1"/>
    </xf>
    <xf numFmtId="0" fontId="9" fillId="2" borderId="9" xfId="7" applyFont="1" applyFill="1" applyBorder="1" applyAlignment="1">
      <alignment vertical="top"/>
    </xf>
    <xf numFmtId="1" fontId="9" fillId="2" borderId="9" xfId="7" applyNumberFormat="1" applyFont="1" applyFill="1" applyBorder="1" applyAlignment="1">
      <alignment vertical="top" wrapText="1"/>
    </xf>
    <xf numFmtId="1" fontId="9" fillId="2" borderId="9" xfId="7" applyNumberFormat="1" applyFont="1" applyFill="1" applyBorder="1" applyAlignment="1">
      <alignment vertical="top"/>
    </xf>
    <xf numFmtId="1" fontId="9" fillId="2" borderId="9" xfId="4" applyNumberFormat="1" applyFont="1" applyFill="1" applyBorder="1" applyAlignment="1">
      <alignment vertical="top" wrapText="1"/>
    </xf>
    <xf numFmtId="0" fontId="9" fillId="2" borderId="9" xfId="4" applyFont="1" applyFill="1" applyBorder="1" applyAlignment="1">
      <alignment vertical="top"/>
    </xf>
    <xf numFmtId="1" fontId="8" fillId="2" borderId="9" xfId="7" applyNumberFormat="1" applyFont="1" applyFill="1" applyBorder="1" applyAlignment="1">
      <alignment vertical="top" wrapText="1"/>
    </xf>
    <xf numFmtId="49" fontId="9" fillId="2" borderId="9" xfId="7" applyNumberFormat="1" applyFont="1" applyFill="1" applyBorder="1" applyAlignment="1">
      <alignment vertical="top"/>
    </xf>
    <xf numFmtId="1" fontId="9" fillId="2" borderId="9" xfId="4" applyNumberFormat="1" applyFont="1" applyFill="1" applyBorder="1" applyAlignment="1">
      <alignment vertical="top"/>
    </xf>
    <xf numFmtId="49" fontId="2" fillId="0" borderId="12" xfId="7" applyNumberFormat="1" applyFont="1" applyBorder="1" applyAlignment="1">
      <alignment horizontal="right" vertical="top" wrapText="1"/>
    </xf>
    <xf numFmtId="0" fontId="8" fillId="2" borderId="6" xfId="7" applyFont="1" applyFill="1" applyBorder="1" applyAlignment="1">
      <alignment vertical="top" wrapText="1"/>
    </xf>
    <xf numFmtId="49" fontId="3" fillId="0" borderId="7" xfId="7" applyNumberFormat="1" applyFont="1" applyBorder="1" applyAlignment="1">
      <alignment horizontal="right" vertical="top" wrapText="1"/>
    </xf>
    <xf numFmtId="1" fontId="2" fillId="0" borderId="12" xfId="7" applyNumberFormat="1" applyFont="1" applyBorder="1" applyAlignment="1">
      <alignment horizontal="right" vertical="top" wrapText="1"/>
    </xf>
    <xf numFmtId="1" fontId="2" fillId="0" borderId="7" xfId="7" applyNumberFormat="1" applyFont="1" applyBorder="1" applyAlignment="1">
      <alignment horizontal="right" vertical="top" wrapText="1"/>
    </xf>
    <xf numFmtId="0" fontId="9" fillId="2" borderId="13" xfId="4" applyFont="1" applyFill="1" applyBorder="1" applyAlignment="1">
      <alignment vertical="top"/>
    </xf>
    <xf numFmtId="1" fontId="3" fillId="0" borderId="12" xfId="4" applyNumberFormat="1" applyFont="1" applyBorder="1" applyAlignment="1">
      <alignment vertical="top" wrapText="1"/>
    </xf>
    <xf numFmtId="1" fontId="8" fillId="2" borderId="6" xfId="7" applyNumberFormat="1" applyFont="1" applyFill="1" applyBorder="1" applyAlignment="1">
      <alignment vertical="top" wrapText="1"/>
    </xf>
    <xf numFmtId="0" fontId="9" fillId="2" borderId="13" xfId="7" applyFont="1" applyFill="1" applyBorder="1" applyAlignment="1">
      <alignment vertical="top"/>
    </xf>
    <xf numFmtId="1" fontId="3" fillId="0" borderId="7" xfId="4" applyNumberFormat="1" applyFont="1" applyBorder="1" applyAlignment="1">
      <alignment vertical="top" wrapText="1"/>
    </xf>
    <xf numFmtId="0" fontId="2" fillId="0" borderId="13" xfId="7" applyFont="1" applyBorder="1" applyAlignment="1">
      <alignment horizontal="center" vertical="center" wrapText="1"/>
    </xf>
    <xf numFmtId="0" fontId="2" fillId="0" borderId="12" xfId="7" applyFont="1" applyBorder="1" applyAlignment="1">
      <alignment horizontal="center" vertical="top" wrapText="1"/>
    </xf>
    <xf numFmtId="0" fontId="2" fillId="0" borderId="14" xfId="7" applyFont="1" applyBorder="1" applyAlignment="1">
      <alignment horizontal="center" vertical="top" wrapText="1"/>
    </xf>
    <xf numFmtId="0" fontId="8" fillId="2" borderId="6" xfId="7" applyFont="1" applyFill="1" applyBorder="1" applyAlignment="1">
      <alignment horizontal="left" vertical="top" wrapText="1"/>
    </xf>
    <xf numFmtId="49" fontId="2" fillId="0" borderId="7" xfId="7" applyNumberFormat="1" applyFont="1" applyBorder="1" applyAlignment="1">
      <alignment horizontal="right" vertical="top" wrapText="1"/>
    </xf>
    <xf numFmtId="49" fontId="2" fillId="0" borderId="13" xfId="7" applyNumberFormat="1" applyFont="1" applyBorder="1" applyAlignment="1">
      <alignment horizontal="center" vertical="center" wrapText="1"/>
    </xf>
    <xf numFmtId="49" fontId="2" fillId="4" borderId="7" xfId="7" applyNumberFormat="1" applyFont="1" applyFill="1" applyBorder="1" applyAlignment="1">
      <alignment horizontal="right" vertical="top" wrapText="1"/>
    </xf>
    <xf numFmtId="1" fontId="9" fillId="2" borderId="13" xfId="4" applyNumberFormat="1" applyFont="1" applyFill="1" applyBorder="1" applyAlignment="1">
      <alignment vertical="top"/>
    </xf>
    <xf numFmtId="1" fontId="3" fillId="0" borderId="12" xfId="4" applyNumberFormat="1" applyFont="1" applyBorder="1" applyAlignment="1">
      <alignment vertical="top"/>
    </xf>
    <xf numFmtId="49" fontId="8" fillId="2" borderId="15" xfId="7" applyNumberFormat="1" applyFont="1" applyFill="1" applyBorder="1" applyAlignment="1">
      <alignment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0" fontId="2" fillId="0" borderId="8" xfId="9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0" fontId="10" fillId="0" borderId="9" xfId="9" applyFont="1" applyBorder="1" applyAlignment="1">
      <alignment vertical="center" wrapText="1"/>
    </xf>
    <xf numFmtId="0" fontId="3" fillId="0" borderId="9" xfId="9" applyFont="1" applyBorder="1" applyAlignment="1">
      <alignment horizontal="left" vertical="center" wrapText="1"/>
    </xf>
    <xf numFmtId="0" fontId="10" fillId="0" borderId="9" xfId="9" applyFont="1" applyBorder="1" applyAlignment="1">
      <alignment horizontal="right" vertical="center" wrapText="1"/>
    </xf>
    <xf numFmtId="0" fontId="3" fillId="0" borderId="5" xfId="9" applyFont="1" applyBorder="1" applyAlignment="1">
      <alignment horizontal="center" vertical="center" wrapText="1"/>
    </xf>
    <xf numFmtId="0" fontId="10" fillId="0" borderId="5" xfId="9" applyFont="1" applyBorder="1" applyAlignment="1">
      <alignment horizontal="center" vertical="center" wrapText="1"/>
    </xf>
    <xf numFmtId="0" fontId="10" fillId="0" borderId="9" xfId="9" applyFont="1" applyBorder="1" applyAlignment="1">
      <alignment horizontal="left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3" fontId="2" fillId="0" borderId="5" xfId="9" applyNumberFormat="1" applyFont="1" applyBorder="1" applyAlignment="1">
      <alignment vertical="center"/>
    </xf>
    <xf numFmtId="3" fontId="3" fillId="0" borderId="11" xfId="9" applyNumberFormat="1" applyFont="1" applyBorder="1" applyAlignment="1">
      <alignment vertical="center"/>
    </xf>
    <xf numFmtId="3" fontId="2" fillId="0" borderId="11" xfId="9" applyNumberFormat="1" applyFont="1" applyBorder="1" applyAlignment="1">
      <alignment vertical="center"/>
    </xf>
    <xf numFmtId="0" fontId="11" fillId="0" borderId="9" xfId="9" applyFont="1" applyBorder="1" applyAlignment="1">
      <alignment vertical="center" wrapText="1"/>
    </xf>
    <xf numFmtId="0" fontId="8" fillId="0" borderId="9" xfId="9" applyFont="1" applyBorder="1" applyAlignment="1">
      <alignment vertical="center" wrapText="1"/>
    </xf>
    <xf numFmtId="0" fontId="2" fillId="0" borderId="13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0" fontId="2" fillId="0" borderId="14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center" wrapText="1"/>
    </xf>
    <xf numFmtId="0" fontId="2" fillId="0" borderId="7" xfId="9" applyFont="1" applyBorder="1" applyAlignment="1">
      <alignment vertical="center" wrapText="1"/>
    </xf>
    <xf numFmtId="3" fontId="2" fillId="0" borderId="7" xfId="9" applyNumberFormat="1" applyFont="1" applyBorder="1" applyAlignment="1">
      <alignment vertical="center"/>
    </xf>
    <xf numFmtId="3" fontId="2" fillId="0" borderId="8" xfId="9" applyNumberFormat="1" applyFont="1" applyBorder="1" applyAlignment="1">
      <alignment vertical="center"/>
    </xf>
    <xf numFmtId="0" fontId="10" fillId="0" borderId="13" xfId="9" applyFont="1" applyBorder="1" applyAlignment="1">
      <alignment horizontal="right" vertical="center" wrapText="1"/>
    </xf>
    <xf numFmtId="0" fontId="10" fillId="0" borderId="12" xfId="9" applyFont="1" applyBorder="1" applyAlignment="1">
      <alignment horizontal="center" vertical="center" wrapText="1"/>
    </xf>
    <xf numFmtId="0" fontId="3" fillId="0" borderId="13" xfId="9" applyFont="1" applyBorder="1" applyAlignment="1">
      <alignment vertical="center" wrapText="1"/>
    </xf>
    <xf numFmtId="0" fontId="2" fillId="0" borderId="13" xfId="9" applyFont="1" applyBorder="1" applyAlignment="1">
      <alignment horizontal="left" vertical="center" wrapText="1"/>
    </xf>
    <xf numFmtId="3" fontId="3" fillId="0" borderId="12" xfId="9" applyNumberFormat="1" applyFont="1" applyBorder="1" applyAlignment="1">
      <alignment vertical="center"/>
    </xf>
    <xf numFmtId="3" fontId="3" fillId="0" borderId="14" xfId="9" applyNumberFormat="1" applyFont="1" applyBorder="1" applyAlignment="1">
      <alignment vertical="center"/>
    </xf>
    <xf numFmtId="0" fontId="2" fillId="0" borderId="6" xfId="9" applyFont="1" applyBorder="1" applyAlignment="1">
      <alignment horizontal="left" vertical="center" wrapText="1"/>
    </xf>
    <xf numFmtId="0" fontId="2" fillId="0" borderId="13" xfId="9" applyFont="1" applyBorder="1" applyAlignment="1">
      <alignment vertical="center" wrapText="1"/>
    </xf>
    <xf numFmtId="0" fontId="3" fillId="0" borderId="7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12" xfId="9" applyFont="1" applyBorder="1" applyAlignment="1">
      <alignment vertical="center" wrapText="1"/>
    </xf>
    <xf numFmtId="0" fontId="10" fillId="0" borderId="7" xfId="9" applyFont="1" applyBorder="1" applyAlignment="1">
      <alignment horizontal="center" vertical="center" wrapText="1"/>
    </xf>
    <xf numFmtId="3" fontId="2" fillId="0" borderId="12" xfId="9" applyNumberFormat="1" applyFont="1" applyBorder="1" applyAlignment="1">
      <alignment vertical="center"/>
    </xf>
    <xf numFmtId="3" fontId="2" fillId="0" borderId="14" xfId="9" applyNumberFormat="1" applyFont="1" applyBorder="1" applyAlignment="1">
      <alignment vertical="center"/>
    </xf>
    <xf numFmtId="49" fontId="2" fillId="0" borderId="12" xfId="9" applyNumberFormat="1" applyFont="1" applyBorder="1" applyAlignment="1">
      <alignment horizontal="center" vertical="center" wrapText="1"/>
    </xf>
    <xf numFmtId="0" fontId="2" fillId="0" borderId="15" xfId="9" applyFont="1" applyBorder="1" applyAlignment="1">
      <alignment horizontal="left" vertical="center" wrapText="1"/>
    </xf>
    <xf numFmtId="0" fontId="2" fillId="0" borderId="16" xfId="9" applyFont="1" applyBorder="1" applyAlignment="1">
      <alignment horizontal="center" vertical="center" wrapText="1"/>
    </xf>
    <xf numFmtId="49" fontId="2" fillId="0" borderId="16" xfId="9" applyNumberFormat="1" applyFont="1" applyBorder="1" applyAlignment="1">
      <alignment horizontal="center"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0" fontId="3" fillId="0" borderId="9" xfId="8" applyFont="1" applyBorder="1" applyAlignment="1">
      <alignment wrapText="1"/>
    </xf>
    <xf numFmtId="0" fontId="3" fillId="0" borderId="17" xfId="8" applyFont="1" applyBorder="1" applyAlignment="1">
      <alignment wrapText="1"/>
    </xf>
    <xf numFmtId="3" fontId="3" fillId="3" borderId="18" xfId="7" applyNumberFormat="1" applyFont="1" applyFill="1" applyBorder="1" applyAlignment="1" applyProtection="1">
      <alignment vertical="top"/>
      <protection locked="0"/>
    </xf>
    <xf numFmtId="3" fontId="3" fillId="3" borderId="19" xfId="7" applyNumberFormat="1" applyFont="1" applyFill="1" applyBorder="1" applyAlignment="1" applyProtection="1">
      <alignment vertical="top"/>
      <protection locked="0"/>
    </xf>
    <xf numFmtId="0" fontId="2" fillId="0" borderId="13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center" wrapText="1"/>
    </xf>
    <xf numFmtId="49" fontId="2" fillId="0" borderId="12" xfId="8" applyNumberFormat="1" applyFont="1" applyBorder="1" applyAlignment="1">
      <alignment horizontal="center" vertical="center" wrapText="1"/>
    </xf>
    <xf numFmtId="49" fontId="2" fillId="0" borderId="14" xfId="8" applyNumberFormat="1" applyFont="1" applyBorder="1" applyAlignment="1">
      <alignment horizontal="center" vertical="center" wrapText="1"/>
    </xf>
    <xf numFmtId="0" fontId="10" fillId="0" borderId="20" xfId="8" applyFont="1" applyBorder="1" applyAlignment="1">
      <alignment wrapText="1"/>
    </xf>
    <xf numFmtId="49" fontId="10" fillId="0" borderId="21" xfId="8" applyNumberFormat="1" applyFont="1" applyBorder="1" applyAlignment="1">
      <alignment horizontal="center" wrapText="1"/>
    </xf>
    <xf numFmtId="0" fontId="10" fillId="0" borderId="6" xfId="8" applyFont="1" applyBorder="1" applyAlignment="1">
      <alignment wrapText="1"/>
    </xf>
    <xf numFmtId="49" fontId="10" fillId="0" borderId="7" xfId="8" applyNumberFormat="1" applyFont="1" applyBorder="1" applyAlignment="1">
      <alignment wrapText="1"/>
    </xf>
    <xf numFmtId="3" fontId="3" fillId="0" borderId="7" xfId="8" applyNumberFormat="1" applyFont="1" applyBorder="1" applyAlignment="1">
      <alignment wrapText="1"/>
    </xf>
    <xf numFmtId="3" fontId="3" fillId="0" borderId="8" xfId="8" applyNumberFormat="1" applyFont="1" applyBorder="1" applyAlignment="1">
      <alignment wrapText="1"/>
    </xf>
    <xf numFmtId="0" fontId="2" fillId="0" borderId="17" xfId="8" applyFont="1" applyBorder="1" applyAlignment="1">
      <alignment horizontal="right" wrapText="1"/>
    </xf>
    <xf numFmtId="49" fontId="2" fillId="0" borderId="18" xfId="8" applyNumberFormat="1" applyFont="1" applyBorder="1" applyAlignment="1">
      <alignment horizontal="center" wrapText="1"/>
    </xf>
    <xf numFmtId="49" fontId="10" fillId="0" borderId="7" xfId="8" applyNumberFormat="1" applyFont="1" applyBorder="1" applyAlignment="1">
      <alignment horizontal="center" wrapText="1"/>
    </xf>
    <xf numFmtId="0" fontId="2" fillId="0" borderId="13" xfId="8" applyFont="1" applyBorder="1" applyAlignment="1">
      <alignment horizontal="right" wrapText="1"/>
    </xf>
    <xf numFmtId="49" fontId="2" fillId="0" borderId="12" xfId="8" applyNumberFormat="1" applyFont="1" applyBorder="1" applyAlignment="1">
      <alignment horizontal="center" wrapText="1"/>
    </xf>
    <xf numFmtId="3" fontId="3" fillId="3" borderId="21" xfId="7" applyNumberFormat="1" applyFont="1" applyFill="1" applyBorder="1" applyAlignment="1" applyProtection="1">
      <alignment vertical="top"/>
      <protection locked="0"/>
    </xf>
    <xf numFmtId="3" fontId="3" fillId="3" borderId="22" xfId="7" applyNumberFormat="1" applyFont="1" applyFill="1" applyBorder="1" applyAlignment="1" applyProtection="1">
      <alignment vertical="top"/>
      <protection locked="0"/>
    </xf>
    <xf numFmtId="0" fontId="2" fillId="0" borderId="15" xfId="8" applyFont="1" applyBorder="1" applyAlignment="1">
      <alignment wrapText="1"/>
    </xf>
    <xf numFmtId="49" fontId="2" fillId="0" borderId="16" xfId="8" applyNumberFormat="1" applyFont="1" applyBorder="1" applyAlignment="1">
      <alignment horizontal="center" wrapText="1"/>
    </xf>
    <xf numFmtId="0" fontId="10" fillId="0" borderId="23" xfId="8" applyFont="1" applyBorder="1" applyAlignment="1">
      <alignment wrapText="1"/>
    </xf>
    <xf numFmtId="49" fontId="10" fillId="0" borderId="24" xfId="8" applyNumberFormat="1" applyFont="1" applyBorder="1" applyAlignment="1">
      <alignment horizontal="center" wrapText="1"/>
    </xf>
    <xf numFmtId="0" fontId="3" fillId="0" borderId="20" xfId="8" applyFont="1" applyBorder="1" applyAlignment="1">
      <alignment wrapText="1"/>
    </xf>
    <xf numFmtId="0" fontId="10" fillId="0" borderId="15" xfId="8" applyFont="1" applyBorder="1" applyAlignment="1">
      <alignment wrapText="1"/>
    </xf>
    <xf numFmtId="49" fontId="10" fillId="0" borderId="16" xfId="8" applyNumberFormat="1" applyFont="1" applyBorder="1" applyAlignment="1">
      <alignment horizontal="center" wrapText="1"/>
    </xf>
    <xf numFmtId="3" fontId="2" fillId="0" borderId="16" xfId="8" applyNumberFormat="1" applyFont="1" applyBorder="1" applyAlignment="1">
      <alignment wrapText="1"/>
    </xf>
    <xf numFmtId="3" fontId="2" fillId="0" borderId="25" xfId="8" applyNumberFormat="1" applyFont="1" applyBorder="1" applyAlignment="1">
      <alignment wrapText="1"/>
    </xf>
    <xf numFmtId="3" fontId="10" fillId="3" borderId="24" xfId="7" applyNumberFormat="1" applyFont="1" applyFill="1" applyBorder="1" applyAlignment="1" applyProtection="1">
      <alignment vertical="top"/>
      <protection locked="0"/>
    </xf>
    <xf numFmtId="3" fontId="10" fillId="3" borderId="26" xfId="7" applyNumberFormat="1" applyFont="1" applyFill="1" applyBorder="1" applyAlignment="1" applyProtection="1">
      <alignment vertical="top"/>
      <protection locked="0"/>
    </xf>
    <xf numFmtId="3" fontId="10" fillId="0" borderId="16" xfId="8" applyNumberFormat="1" applyFont="1" applyBorder="1" applyAlignment="1">
      <alignment wrapText="1"/>
    </xf>
    <xf numFmtId="3" fontId="10" fillId="0" borderId="25" xfId="8" applyNumberFormat="1" applyFont="1" applyBorder="1" applyAlignment="1">
      <alignment wrapText="1"/>
    </xf>
    <xf numFmtId="49" fontId="5" fillId="0" borderId="21" xfId="8" applyNumberFormat="1" applyFont="1" applyBorder="1" applyAlignment="1">
      <alignment horizontal="center" wrapText="1"/>
    </xf>
    <xf numFmtId="49" fontId="5" fillId="0" borderId="18" xfId="8" applyNumberFormat="1" applyFont="1" applyBorder="1" applyAlignment="1">
      <alignment horizontal="center" wrapText="1"/>
    </xf>
    <xf numFmtId="49" fontId="3" fillId="0" borderId="7" xfId="10" applyNumberFormat="1" applyFont="1" applyBorder="1" applyAlignment="1">
      <alignment horizontal="center" vertical="center" wrapText="1"/>
    </xf>
    <xf numFmtId="3" fontId="3" fillId="0" borderId="11" xfId="10" applyNumberFormat="1" applyFont="1" applyBorder="1" applyAlignment="1">
      <alignment vertical="center"/>
    </xf>
    <xf numFmtId="3" fontId="3" fillId="3" borderId="5" xfId="7" applyNumberFormat="1" applyFont="1" applyFill="1" applyBorder="1" applyAlignment="1" applyProtection="1">
      <alignment vertical="center"/>
      <protection locked="0"/>
    </xf>
    <xf numFmtId="3" fontId="3" fillId="3" borderId="11" xfId="7" applyNumberFormat="1" applyFont="1" applyFill="1" applyBorder="1" applyAlignment="1" applyProtection="1">
      <alignment vertical="center"/>
      <protection locked="0"/>
    </xf>
    <xf numFmtId="3" fontId="3" fillId="3" borderId="12" xfId="7" applyNumberFormat="1" applyFont="1" applyFill="1" applyBorder="1" applyAlignment="1" applyProtection="1">
      <alignment vertical="center"/>
      <protection locked="0"/>
    </xf>
    <xf numFmtId="3" fontId="3" fillId="3" borderId="14" xfId="7" applyNumberFormat="1" applyFont="1" applyFill="1" applyBorder="1" applyAlignment="1" applyProtection="1">
      <alignment vertical="center"/>
      <protection locked="0"/>
    </xf>
    <xf numFmtId="3" fontId="3" fillId="0" borderId="5" xfId="5" applyNumberFormat="1" applyFont="1" applyBorder="1" applyAlignment="1">
      <alignment horizontal="right" vertical="center" wrapText="1"/>
    </xf>
    <xf numFmtId="3" fontId="2" fillId="0" borderId="5" xfId="5" applyNumberFormat="1" applyFont="1" applyBorder="1" applyAlignment="1">
      <alignment horizontal="right" vertical="center" wrapText="1"/>
    </xf>
    <xf numFmtId="3" fontId="10" fillId="0" borderId="5" xfId="5" applyNumberFormat="1" applyFont="1" applyBorder="1" applyAlignment="1">
      <alignment horizontal="right" vertical="center" wrapText="1"/>
    </xf>
    <xf numFmtId="0" fontId="12" fillId="2" borderId="9" xfId="7" applyFont="1" applyFill="1" applyBorder="1" applyAlignment="1">
      <alignment vertical="top" wrapText="1"/>
    </xf>
    <xf numFmtId="1" fontId="12" fillId="2" borderId="9" xfId="7" applyNumberFormat="1" applyFont="1" applyFill="1" applyBorder="1" applyAlignment="1">
      <alignment vertical="top"/>
    </xf>
    <xf numFmtId="0" fontId="8" fillId="2" borderId="13" xfId="7" applyFont="1" applyFill="1" applyBorder="1" applyAlignment="1">
      <alignment vertical="top" wrapText="1"/>
    </xf>
    <xf numFmtId="3" fontId="2" fillId="3" borderId="5" xfId="7" applyNumberFormat="1" applyFont="1" applyFill="1" applyBorder="1" applyAlignment="1" applyProtection="1">
      <alignment vertical="top"/>
      <protection locked="0"/>
    </xf>
    <xf numFmtId="3" fontId="2" fillId="3" borderId="11" xfId="7" applyNumberFormat="1" applyFont="1" applyFill="1" applyBorder="1" applyAlignment="1" applyProtection="1">
      <alignment vertical="top"/>
      <protection locked="0"/>
    </xf>
    <xf numFmtId="3" fontId="10" fillId="3" borderId="5" xfId="7" applyNumberFormat="1" applyFont="1" applyFill="1" applyBorder="1" applyAlignment="1" applyProtection="1">
      <alignment vertical="top"/>
      <protection locked="0"/>
    </xf>
    <xf numFmtId="3" fontId="10" fillId="3" borderId="11" xfId="7" applyNumberFormat="1" applyFont="1" applyFill="1" applyBorder="1" applyAlignment="1" applyProtection="1">
      <alignment vertical="top"/>
      <protection locked="0"/>
    </xf>
    <xf numFmtId="1" fontId="10" fillId="0" borderId="5" xfId="7" applyNumberFormat="1" applyFont="1" applyBorder="1" applyAlignment="1">
      <alignment horizontal="right" vertical="center" wrapText="1"/>
    </xf>
    <xf numFmtId="0" fontId="12" fillId="2" borderId="9" xfId="7" applyFont="1" applyFill="1" applyBorder="1" applyAlignment="1">
      <alignment horizontal="center" vertical="center"/>
    </xf>
    <xf numFmtId="0" fontId="12" fillId="2" borderId="9" xfId="7" applyFont="1" applyFill="1" applyBorder="1" applyAlignment="1">
      <alignment horizontal="center" vertical="top" wrapText="1"/>
    </xf>
    <xf numFmtId="0" fontId="8" fillId="2" borderId="9" xfId="7" applyFont="1" applyFill="1" applyBorder="1" applyAlignment="1">
      <alignment horizontal="center" vertical="top" wrapText="1"/>
    </xf>
    <xf numFmtId="1" fontId="12" fillId="2" borderId="9" xfId="7" applyNumberFormat="1" applyFont="1" applyFill="1" applyBorder="1" applyAlignment="1">
      <alignment horizontal="center" vertical="top"/>
    </xf>
    <xf numFmtId="1" fontId="12" fillId="2" borderId="9" xfId="7" applyNumberFormat="1" applyFont="1" applyFill="1" applyBorder="1" applyAlignment="1">
      <alignment vertical="top" wrapText="1"/>
    </xf>
    <xf numFmtId="1" fontId="3" fillId="0" borderId="5" xfId="7" applyNumberFormat="1" applyFont="1" applyBorder="1" applyAlignment="1">
      <alignment horizontal="right" vertical="center" wrapText="1"/>
    </xf>
    <xf numFmtId="0" fontId="8" fillId="2" borderId="15" xfId="7" applyFont="1" applyFill="1" applyBorder="1" applyAlignment="1">
      <alignment vertical="center" wrapText="1"/>
    </xf>
    <xf numFmtId="49" fontId="2" fillId="0" borderId="16" xfId="7" applyNumberFormat="1" applyFont="1" applyBorder="1" applyAlignment="1">
      <alignment horizontal="right" vertical="center" wrapText="1"/>
    </xf>
    <xf numFmtId="1" fontId="2" fillId="0" borderId="16" xfId="7" applyNumberFormat="1" applyFont="1" applyBorder="1" applyAlignment="1">
      <alignment horizontal="right" vertical="center" wrapText="1"/>
    </xf>
    <xf numFmtId="0" fontId="14" fillId="0" borderId="0" xfId="7" applyFont="1" applyAlignment="1" applyProtection="1">
      <alignment vertical="center"/>
      <protection hidden="1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>
      <alignment horizontal="centerContinuous"/>
    </xf>
    <xf numFmtId="0" fontId="15" fillId="5" borderId="0" xfId="0" applyFont="1" applyFill="1"/>
    <xf numFmtId="0" fontId="2" fillId="0" borderId="5" xfId="5" applyFont="1" applyBorder="1" applyAlignment="1">
      <alignment horizontal="center" vertical="center" wrapText="1"/>
    </xf>
    <xf numFmtId="49" fontId="2" fillId="0" borderId="5" xfId="5" applyNumberFormat="1" applyFont="1" applyBorder="1" applyAlignment="1">
      <alignment horizontal="center" vertical="center" wrapText="1"/>
    </xf>
    <xf numFmtId="0" fontId="3" fillId="0" borderId="5" xfId="5" applyFont="1" applyBorder="1" applyAlignment="1">
      <alignment horizontal="center" vertical="center" wrapText="1"/>
    </xf>
    <xf numFmtId="49" fontId="3" fillId="0" borderId="5" xfId="5" applyNumberFormat="1" applyFont="1" applyBorder="1" applyAlignment="1">
      <alignment horizontal="center" vertical="center" wrapText="1"/>
    </xf>
    <xf numFmtId="0" fontId="2" fillId="0" borderId="5" xfId="5" applyFont="1" applyBorder="1" applyAlignment="1">
      <alignment horizontal="left" vertical="center" wrapText="1"/>
    </xf>
    <xf numFmtId="49" fontId="2" fillId="0" borderId="5" xfId="5" applyNumberFormat="1" applyFont="1" applyBorder="1" applyAlignment="1">
      <alignment horizontal="left" vertical="center" wrapText="1"/>
    </xf>
    <xf numFmtId="0" fontId="2" fillId="0" borderId="5" xfId="5" applyFont="1" applyBorder="1" applyAlignment="1">
      <alignment horizontal="left" vertical="center"/>
    </xf>
    <xf numFmtId="0" fontId="10" fillId="0" borderId="5" xfId="5" applyFont="1" applyBorder="1" applyAlignment="1">
      <alignment horizontal="right" vertical="center" wrapText="1"/>
    </xf>
    <xf numFmtId="49" fontId="10" fillId="0" borderId="5" xfId="5" applyNumberFormat="1" applyFont="1" applyBorder="1" applyAlignment="1">
      <alignment horizontal="center" vertical="center" wrapText="1"/>
    </xf>
    <xf numFmtId="49" fontId="2" fillId="0" borderId="5" xfId="5" applyNumberFormat="1" applyFont="1" applyBorder="1" applyAlignment="1">
      <alignment horizontal="center" vertical="center"/>
    </xf>
    <xf numFmtId="3" fontId="2" fillId="0" borderId="5" xfId="5" applyNumberFormat="1" applyFont="1" applyBorder="1" applyAlignment="1">
      <alignment horizontal="right" vertical="center"/>
    </xf>
    <xf numFmtId="0" fontId="10" fillId="0" borderId="5" xfId="5" applyFont="1" applyBorder="1" applyAlignment="1">
      <alignment horizontal="left" vertical="center" wrapText="1"/>
    </xf>
    <xf numFmtId="49" fontId="10" fillId="0" borderId="5" xfId="5" applyNumberFormat="1" applyFont="1" applyBorder="1" applyAlignment="1">
      <alignment horizontal="center" vertical="center"/>
    </xf>
    <xf numFmtId="49" fontId="5" fillId="0" borderId="5" xfId="5" applyNumberFormat="1" applyFont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49" fontId="2" fillId="0" borderId="0" xfId="5" applyNumberFormat="1" applyFont="1" applyAlignment="1">
      <alignment horizontal="left" vertical="center" wrapText="1"/>
    </xf>
    <xf numFmtId="0" fontId="3" fillId="0" borderId="0" xfId="5" applyFont="1" applyAlignment="1">
      <alignment horizontal="left" vertical="center" wrapText="1"/>
    </xf>
    <xf numFmtId="0" fontId="3" fillId="0" borderId="0" xfId="10" applyFont="1" applyAlignment="1">
      <alignment horizontal="centerContinuous" vertical="center"/>
    </xf>
    <xf numFmtId="49" fontId="3" fillId="0" borderId="0" xfId="10" applyNumberFormat="1" applyFont="1" applyAlignment="1">
      <alignment horizontal="centerContinuous" wrapText="1"/>
    </xf>
    <xf numFmtId="0" fontId="3" fillId="0" borderId="0" xfId="10" applyFont="1" applyAlignment="1">
      <alignment horizontal="centerContinuous"/>
    </xf>
    <xf numFmtId="0" fontId="2" fillId="0" borderId="7" xfId="10" applyFont="1" applyBorder="1" applyAlignment="1">
      <alignment horizontal="centerContinuous" vertical="center" wrapText="1"/>
    </xf>
    <xf numFmtId="0" fontId="2" fillId="4" borderId="27" xfId="10" applyFont="1" applyFill="1" applyBorder="1" applyAlignment="1">
      <alignment horizontal="centerContinuous"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center" vertical="center" wrapText="1"/>
    </xf>
    <xf numFmtId="0" fontId="2" fillId="0" borderId="5" xfId="10" applyFont="1" applyBorder="1" applyAlignment="1">
      <alignment horizontal="center" vertical="center" wrapText="1"/>
    </xf>
    <xf numFmtId="0" fontId="2" fillId="0" borderId="5" xfId="10" applyFont="1" applyBorder="1" applyAlignment="1">
      <alignment horizontal="centerContinuous" vertical="center" wrapText="1"/>
    </xf>
    <xf numFmtId="0" fontId="2" fillId="4" borderId="26" xfId="10" applyFont="1" applyFill="1" applyBorder="1" applyAlignment="1">
      <alignment horizontal="center" vertical="center" wrapText="1"/>
    </xf>
    <xf numFmtId="0" fontId="2" fillId="4" borderId="22" xfId="10" applyFont="1" applyFill="1" applyBorder="1" applyAlignment="1">
      <alignment horizontal="centerContinuous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8" xfId="10" applyNumberFormat="1" applyFont="1" applyBorder="1" applyAlignment="1">
      <alignment horizontal="center" vertical="center" wrapText="1"/>
    </xf>
    <xf numFmtId="0" fontId="2" fillId="0" borderId="18" xfId="10" applyFont="1" applyBorder="1" applyAlignment="1">
      <alignment horizontal="center" vertical="center" wrapText="1"/>
    </xf>
    <xf numFmtId="0" fontId="2" fillId="0" borderId="19" xfId="10" applyFont="1" applyBorder="1" applyAlignment="1">
      <alignment horizontal="center" vertical="center" wrapText="1"/>
    </xf>
    <xf numFmtId="0" fontId="2" fillId="0" borderId="6" xfId="10" applyFont="1" applyBorder="1" applyAlignment="1">
      <alignment horizontal="center" vertical="center" wrapText="1"/>
    </xf>
    <xf numFmtId="49" fontId="2" fillId="0" borderId="7" xfId="10" applyNumberFormat="1" applyFont="1" applyBorder="1" applyAlignment="1">
      <alignment horizontal="center" vertical="center" wrapText="1"/>
    </xf>
    <xf numFmtId="49" fontId="3" fillId="4" borderId="7" xfId="10" applyNumberFormat="1" applyFont="1" applyFill="1" applyBorder="1" applyAlignment="1">
      <alignment horizontal="center" vertical="center" wrapText="1"/>
    </xf>
    <xf numFmtId="49" fontId="3" fillId="0" borderId="8" xfId="10" applyNumberFormat="1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0" fontId="3" fillId="0" borderId="9" xfId="10" applyFont="1" applyBorder="1" applyAlignment="1">
      <alignment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0" fontId="3" fillId="0" borderId="9" xfId="10" applyFont="1" applyBorder="1" applyAlignment="1">
      <alignment wrapText="1"/>
    </xf>
    <xf numFmtId="49" fontId="3" fillId="0" borderId="5" xfId="10" applyNumberFormat="1" applyFont="1" applyBorder="1" applyAlignment="1">
      <alignment horizontal="center" wrapText="1"/>
    </xf>
    <xf numFmtId="0" fontId="3" fillId="0" borderId="13" xfId="10" applyFont="1" applyBorder="1" applyAlignment="1">
      <alignment vertical="center" wrapText="1"/>
    </xf>
    <xf numFmtId="49" fontId="3" fillId="0" borderId="12" xfId="10" applyNumberFormat="1" applyFont="1" applyBorder="1" applyAlignment="1">
      <alignment horizontal="center" vertical="center" wrapText="1"/>
    </xf>
    <xf numFmtId="0" fontId="2" fillId="0" borderId="15" xfId="10" applyFont="1" applyBorder="1" applyAlignment="1">
      <alignment vertical="center" wrapText="1"/>
    </xf>
    <xf numFmtId="49" fontId="2" fillId="0" borderId="16" xfId="10" applyNumberFormat="1" applyFont="1" applyBorder="1" applyAlignment="1">
      <alignment horizontal="center" vertical="center" wrapText="1"/>
    </xf>
    <xf numFmtId="0" fontId="2" fillId="0" borderId="0" xfId="10" applyFont="1" applyAlignment="1">
      <alignment vertical="center" wrapText="1"/>
    </xf>
    <xf numFmtId="49" fontId="2" fillId="0" borderId="0" xfId="10" applyNumberFormat="1" applyFont="1" applyAlignment="1">
      <alignment horizontal="center" vertical="center" wrapText="1"/>
    </xf>
    <xf numFmtId="3" fontId="3" fillId="0" borderId="0" xfId="10" applyNumberFormat="1" applyFont="1" applyAlignment="1">
      <alignment vertical="center"/>
    </xf>
    <xf numFmtId="0" fontId="2" fillId="0" borderId="0" xfId="10" applyFont="1" applyAlignment="1">
      <alignment horizontal="left" vertical="center"/>
    </xf>
    <xf numFmtId="0" fontId="2" fillId="0" borderId="0" xfId="10" applyFont="1" applyAlignment="1">
      <alignment horizontal="left" vertical="center" wrapText="1"/>
    </xf>
    <xf numFmtId="0" fontId="3" fillId="0" borderId="0" xfId="10" applyFont="1" applyAlignment="1">
      <alignment wrapText="1"/>
    </xf>
    <xf numFmtId="49" fontId="3" fillId="0" borderId="0" xfId="10" applyNumberFormat="1" applyFont="1" applyAlignment="1">
      <alignment horizontal="center" wrapText="1"/>
    </xf>
    <xf numFmtId="0" fontId="3" fillId="0" borderId="0" xfId="9" applyFont="1" applyAlignment="1">
      <alignment horizontal="centerContinuous"/>
    </xf>
    <xf numFmtId="0" fontId="2" fillId="0" borderId="0" xfId="9" applyFont="1" applyAlignment="1">
      <alignment wrapText="1"/>
    </xf>
    <xf numFmtId="1" fontId="3" fillId="0" borderId="0" xfId="9" applyNumberFormat="1" applyFont="1"/>
    <xf numFmtId="0" fontId="2" fillId="0" borderId="0" xfId="9" applyFont="1" applyAlignment="1">
      <alignment horizontal="right" vertical="center" wrapText="1"/>
    </xf>
    <xf numFmtId="0" fontId="3" fillId="0" borderId="9" xfId="7" applyFont="1" applyBorder="1" applyAlignment="1">
      <alignment vertical="top" wrapText="1"/>
    </xf>
    <xf numFmtId="0" fontId="3" fillId="0" borderId="5" xfId="7" applyFont="1" applyBorder="1" applyAlignment="1">
      <alignment horizontal="left" vertical="top" wrapText="1"/>
    </xf>
    <xf numFmtId="49" fontId="2" fillId="0" borderId="0" xfId="7" applyNumberFormat="1" applyFont="1" applyAlignment="1">
      <alignment vertical="top" wrapText="1"/>
    </xf>
    <xf numFmtId="1" fontId="3" fillId="0" borderId="0" xfId="7" applyNumberFormat="1" applyFont="1" applyAlignment="1">
      <alignment vertical="top" wrapText="1"/>
    </xf>
    <xf numFmtId="0" fontId="3" fillId="0" borderId="0" xfId="7" applyFont="1" applyAlignment="1">
      <alignment horizontal="left" vertical="top" wrapText="1"/>
    </xf>
    <xf numFmtId="0" fontId="17" fillId="0" borderId="0" xfId="7" applyFont="1" applyAlignment="1">
      <alignment vertical="top"/>
    </xf>
    <xf numFmtId="49" fontId="3" fillId="3" borderId="5" xfId="11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1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1" applyNumberFormat="1" applyFont="1" applyFill="1" applyBorder="1" applyProtection="1">
      <protection locked="0"/>
    </xf>
    <xf numFmtId="3" fontId="2" fillId="3" borderId="7" xfId="7" applyNumberFormat="1" applyFont="1" applyFill="1" applyBorder="1" applyAlignment="1" applyProtection="1">
      <alignment vertical="top"/>
      <protection locked="0"/>
    </xf>
    <xf numFmtId="3" fontId="2" fillId="3" borderId="8" xfId="7" applyNumberFormat="1" applyFont="1" applyFill="1" applyBorder="1" applyAlignment="1" applyProtection="1">
      <alignment vertical="top"/>
      <protection locked="0"/>
    </xf>
    <xf numFmtId="3" fontId="2" fillId="0" borderId="5" xfId="10" applyNumberFormat="1" applyFont="1" applyBorder="1" applyAlignment="1">
      <alignment vertical="center"/>
    </xf>
    <xf numFmtId="3" fontId="2" fillId="3" borderId="5" xfId="7" applyNumberFormat="1" applyFont="1" applyFill="1" applyBorder="1" applyAlignment="1" applyProtection="1">
      <alignment vertical="center"/>
      <protection locked="0"/>
    </xf>
    <xf numFmtId="3" fontId="2" fillId="0" borderId="11" xfId="10" applyNumberFormat="1" applyFont="1" applyBorder="1" applyAlignment="1">
      <alignment vertical="center"/>
    </xf>
    <xf numFmtId="3" fontId="2" fillId="0" borderId="16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0" fontId="23" fillId="6" borderId="33" xfId="11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1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7" applyNumberFormat="1" applyFont="1" applyBorder="1" applyAlignment="1">
      <alignment vertical="top" wrapText="1"/>
    </xf>
    <xf numFmtId="3" fontId="3" fillId="0" borderId="8" xfId="7" applyNumberFormat="1" applyFont="1" applyBorder="1" applyAlignment="1">
      <alignment vertical="top" wrapText="1"/>
    </xf>
    <xf numFmtId="3" fontId="3" fillId="0" borderId="5" xfId="7" applyNumberFormat="1" applyFont="1" applyBorder="1" applyAlignment="1">
      <alignment vertical="top" wrapText="1"/>
    </xf>
    <xf numFmtId="3" fontId="3" fillId="0" borderId="11" xfId="7" applyNumberFormat="1" applyFont="1" applyBorder="1" applyAlignment="1">
      <alignment vertical="top" wrapText="1"/>
    </xf>
    <xf numFmtId="3" fontId="10" fillId="0" borderId="5" xfId="7" applyNumberFormat="1" applyFont="1" applyBorder="1" applyAlignment="1">
      <alignment vertical="top" wrapText="1"/>
    </xf>
    <xf numFmtId="3" fontId="10" fillId="0" borderId="11" xfId="7" applyNumberFormat="1" applyFont="1" applyBorder="1" applyAlignment="1">
      <alignment vertical="top" wrapText="1"/>
    </xf>
    <xf numFmtId="3" fontId="2" fillId="0" borderId="5" xfId="7" applyNumberFormat="1" applyFont="1" applyBorder="1" applyAlignment="1">
      <alignment vertical="top" wrapText="1"/>
    </xf>
    <xf numFmtId="3" fontId="2" fillId="0" borderId="11" xfId="7" applyNumberFormat="1" applyFont="1" applyBorder="1" applyAlignment="1">
      <alignment vertical="top" wrapText="1"/>
    </xf>
    <xf numFmtId="3" fontId="2" fillId="0" borderId="12" xfId="7" applyNumberFormat="1" applyFont="1" applyBorder="1" applyAlignment="1">
      <alignment vertical="top" wrapText="1"/>
    </xf>
    <xf numFmtId="3" fontId="2" fillId="0" borderId="14" xfId="7" applyNumberFormat="1" applyFont="1" applyBorder="1" applyAlignment="1">
      <alignment vertical="top" wrapText="1"/>
    </xf>
    <xf numFmtId="3" fontId="2" fillId="0" borderId="16" xfId="7" applyNumberFormat="1" applyFont="1" applyBorder="1" applyAlignment="1">
      <alignment vertical="center" wrapText="1"/>
    </xf>
    <xf numFmtId="3" fontId="2" fillId="0" borderId="25" xfId="7" applyNumberFormat="1" applyFont="1" applyBorder="1" applyAlignment="1">
      <alignment vertical="center" wrapText="1"/>
    </xf>
    <xf numFmtId="3" fontId="3" fillId="4" borderId="7" xfId="4" applyNumberFormat="1" applyFont="1" applyFill="1" applyBorder="1" applyAlignment="1">
      <alignment vertical="top" wrapText="1"/>
    </xf>
    <xf numFmtId="3" fontId="3" fillId="4" borderId="8" xfId="4" applyNumberFormat="1" applyFont="1" applyFill="1" applyBorder="1" applyAlignment="1">
      <alignment vertical="top" wrapText="1"/>
    </xf>
    <xf numFmtId="3" fontId="3" fillId="4" borderId="5" xfId="4" applyNumberFormat="1" applyFont="1" applyFill="1" applyBorder="1" applyAlignment="1">
      <alignment vertical="top" wrapText="1"/>
    </xf>
    <xf numFmtId="3" fontId="3" fillId="4" borderId="11" xfId="4" applyNumberFormat="1" applyFont="1" applyFill="1" applyBorder="1" applyAlignment="1">
      <alignment vertical="top" wrapText="1"/>
    </xf>
    <xf numFmtId="3" fontId="10" fillId="0" borderId="5" xfId="7" applyNumberFormat="1" applyFont="1" applyBorder="1" applyAlignment="1">
      <alignment vertical="center" wrapText="1"/>
    </xf>
    <xf numFmtId="3" fontId="10" fillId="0" borderId="11" xfId="7" applyNumberFormat="1" applyFont="1" applyBorder="1" applyAlignment="1">
      <alignment vertical="center" wrapText="1"/>
    </xf>
    <xf numFmtId="3" fontId="2" fillId="0" borderId="5" xfId="4" applyNumberFormat="1" applyFont="1" applyBorder="1" applyAlignment="1">
      <alignment vertical="top" wrapText="1"/>
    </xf>
    <xf numFmtId="3" fontId="2" fillId="0" borderId="11" xfId="4" applyNumberFormat="1" applyFont="1" applyBorder="1" applyAlignment="1">
      <alignment vertical="top" wrapText="1"/>
    </xf>
    <xf numFmtId="3" fontId="3" fillId="0" borderId="5" xfId="4" applyNumberFormat="1" applyFont="1" applyBorder="1" applyAlignment="1">
      <alignment vertical="top" wrapText="1"/>
    </xf>
    <xf numFmtId="3" fontId="3" fillId="0" borderId="11" xfId="4" applyNumberFormat="1" applyFont="1" applyBorder="1" applyAlignment="1">
      <alignment vertical="top" wrapText="1"/>
    </xf>
    <xf numFmtId="3" fontId="3" fillId="0" borderId="12" xfId="4" applyNumberFormat="1" applyFont="1" applyBorder="1" applyAlignment="1">
      <alignment vertical="top" wrapText="1"/>
    </xf>
    <xf numFmtId="3" fontId="3" fillId="0" borderId="14" xfId="4" applyNumberFormat="1" applyFont="1" applyBorder="1" applyAlignment="1">
      <alignment vertical="top" wrapText="1"/>
    </xf>
    <xf numFmtId="3" fontId="3" fillId="0" borderId="7" xfId="4" applyNumberFormat="1" applyFont="1" applyBorder="1" applyAlignment="1">
      <alignment vertical="top" wrapText="1"/>
    </xf>
    <xf numFmtId="3" fontId="3" fillId="0" borderId="8" xfId="4" applyNumberFormat="1" applyFont="1" applyBorder="1" applyAlignment="1">
      <alignment vertical="top" wrapText="1"/>
    </xf>
    <xf numFmtId="3" fontId="3" fillId="0" borderId="11" xfId="7" applyNumberFormat="1" applyFont="1" applyBorder="1" applyAlignment="1">
      <alignment vertical="top"/>
    </xf>
    <xf numFmtId="3" fontId="3" fillId="0" borderId="5" xfId="4" applyNumberFormat="1" applyFont="1" applyBorder="1" applyAlignment="1">
      <alignment vertical="top"/>
    </xf>
    <xf numFmtId="3" fontId="3" fillId="0" borderId="11" xfId="4" applyNumberFormat="1" applyFont="1" applyBorder="1" applyAlignment="1">
      <alignment vertical="top"/>
    </xf>
    <xf numFmtId="3" fontId="3" fillId="0" borderId="12" xfId="4" applyNumberFormat="1" applyFont="1" applyBorder="1" applyAlignment="1">
      <alignment vertical="top"/>
    </xf>
    <xf numFmtId="3" fontId="3" fillId="0" borderId="14" xfId="4" applyNumberFormat="1" applyFont="1" applyBorder="1" applyAlignment="1">
      <alignment vertical="top"/>
    </xf>
    <xf numFmtId="3" fontId="10" fillId="0" borderId="5" xfId="9" applyNumberFormat="1" applyFont="1" applyBorder="1" applyAlignment="1">
      <alignment vertical="center"/>
    </xf>
    <xf numFmtId="3" fontId="10" fillId="0" borderId="11" xfId="9" applyNumberFormat="1" applyFont="1" applyBorder="1" applyAlignment="1">
      <alignment vertical="center"/>
    </xf>
    <xf numFmtId="3" fontId="2" fillId="0" borderId="16" xfId="9" applyNumberFormat="1" applyFont="1" applyBorder="1" applyAlignment="1">
      <alignment vertical="center"/>
    </xf>
    <xf numFmtId="3" fontId="2" fillId="0" borderId="25" xfId="9" applyNumberFormat="1" applyFont="1" applyBorder="1" applyAlignment="1">
      <alignment vertical="center"/>
    </xf>
    <xf numFmtId="3" fontId="3" fillId="0" borderId="7" xfId="9" applyNumberFormat="1" applyFont="1" applyBorder="1" applyAlignment="1">
      <alignment vertical="center"/>
    </xf>
    <xf numFmtId="3" fontId="3" fillId="0" borderId="8" xfId="9" applyNumberFormat="1" applyFont="1" applyBorder="1" applyAlignment="1">
      <alignment vertical="center"/>
    </xf>
    <xf numFmtId="3" fontId="10" fillId="0" borderId="12" xfId="9" applyNumberFormat="1" applyFont="1" applyBorder="1" applyAlignment="1">
      <alignment vertical="center"/>
    </xf>
    <xf numFmtId="3" fontId="10" fillId="0" borderId="14" xfId="9" applyNumberFormat="1" applyFont="1" applyBorder="1" applyAlignment="1">
      <alignment vertical="center"/>
    </xf>
    <xf numFmtId="3" fontId="2" fillId="3" borderId="11" xfId="7" applyNumberFormat="1" applyFont="1" applyFill="1" applyBorder="1" applyAlignment="1" applyProtection="1">
      <alignment vertical="center"/>
      <protection locked="0"/>
    </xf>
    <xf numFmtId="3" fontId="10" fillId="3" borderId="5" xfId="7" applyNumberFormat="1" applyFont="1" applyFill="1" applyBorder="1" applyAlignment="1" applyProtection="1">
      <alignment vertical="center"/>
      <protection locked="0"/>
    </xf>
    <xf numFmtId="3" fontId="10" fillId="3" borderId="11" xfId="7" applyNumberFormat="1" applyFont="1" applyFill="1" applyBorder="1" applyAlignment="1" applyProtection="1">
      <alignment vertical="center"/>
      <protection locked="0"/>
    </xf>
    <xf numFmtId="4" fontId="3" fillId="0" borderId="33" xfId="11" applyNumberFormat="1" applyFont="1" applyBorder="1" applyAlignment="1">
      <alignment horizontal="right" vertical="center" wrapText="1" indent="1"/>
    </xf>
    <xf numFmtId="10" fontId="3" fillId="0" borderId="33" xfId="12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0" fontId="27" fillId="0" borderId="0" xfId="0" applyFont="1" applyAlignment="1">
      <alignment vertical="center"/>
    </xf>
    <xf numFmtId="10" fontId="3" fillId="0" borderId="33" xfId="11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2" applyNumberFormat="1" applyFont="1" applyFill="1" applyBorder="1" applyAlignment="1" applyProtection="1">
      <alignment horizontal="right" vertical="center" wrapText="1" indent="1"/>
    </xf>
    <xf numFmtId="3" fontId="2" fillId="0" borderId="12" xfId="10" applyNumberFormat="1" applyFont="1" applyBorder="1" applyAlignment="1">
      <alignment vertical="center"/>
    </xf>
    <xf numFmtId="3" fontId="2" fillId="4" borderId="5" xfId="10" applyNumberFormat="1" applyFont="1" applyFill="1" applyBorder="1" applyAlignment="1">
      <alignment vertical="center"/>
    </xf>
    <xf numFmtId="3" fontId="3" fillId="0" borderId="21" xfId="8" applyNumberFormat="1" applyFont="1" applyBorder="1" applyAlignment="1">
      <alignment wrapText="1"/>
    </xf>
    <xf numFmtId="3" fontId="3" fillId="0" borderId="22" xfId="8" applyNumberFormat="1" applyFont="1" applyBorder="1" applyAlignment="1">
      <alignment wrapText="1"/>
    </xf>
    <xf numFmtId="3" fontId="2" fillId="0" borderId="18" xfId="8" applyNumberFormat="1" applyFont="1" applyBorder="1" applyAlignment="1">
      <alignment wrapText="1"/>
    </xf>
    <xf numFmtId="3" fontId="2" fillId="0" borderId="19" xfId="8" applyNumberFormat="1" applyFont="1" applyBorder="1" applyAlignment="1">
      <alignment wrapText="1"/>
    </xf>
    <xf numFmtId="3" fontId="2" fillId="0" borderId="12" xfId="8" applyNumberFormat="1" applyFont="1" applyBorder="1" applyAlignment="1">
      <alignment wrapText="1"/>
    </xf>
    <xf numFmtId="3" fontId="2" fillId="0" borderId="14" xfId="8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Alignment="1">
      <alignment horizontal="centerContinuous"/>
    </xf>
    <xf numFmtId="0" fontId="2" fillId="0" borderId="0" xfId="0" applyFont="1" applyProtection="1">
      <protection hidden="1"/>
    </xf>
    <xf numFmtId="0" fontId="28" fillId="0" borderId="37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 wrapText="1"/>
    </xf>
    <xf numFmtId="0" fontId="29" fillId="8" borderId="37" xfId="0" applyFont="1" applyFill="1" applyBorder="1" applyAlignment="1">
      <alignment horizontal="center" vertical="center"/>
    </xf>
    <xf numFmtId="0" fontId="29" fillId="9" borderId="37" xfId="0" applyFont="1" applyFill="1" applyBorder="1" applyAlignment="1">
      <alignment horizontal="center" vertical="center"/>
    </xf>
    <xf numFmtId="0" fontId="29" fillId="10" borderId="37" xfId="0" applyFont="1" applyFill="1" applyBorder="1" applyAlignment="1">
      <alignment horizontal="center" vertical="center"/>
    </xf>
    <xf numFmtId="0" fontId="29" fillId="11" borderId="37" xfId="0" applyFont="1" applyFill="1" applyBorder="1" applyAlignment="1">
      <alignment horizontal="center" vertical="center"/>
    </xf>
    <xf numFmtId="3" fontId="30" fillId="0" borderId="37" xfId="0" applyNumberFormat="1" applyFont="1" applyBorder="1" applyAlignment="1">
      <alignment horizontal="right" vertical="center" indent="1"/>
    </xf>
    <xf numFmtId="4" fontId="30" fillId="0" borderId="37" xfId="0" applyNumberFormat="1" applyFont="1" applyBorder="1" applyAlignment="1">
      <alignment horizontal="right" vertical="center" indent="1"/>
    </xf>
    <xf numFmtId="0" fontId="31" fillId="0" borderId="37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 wrapText="1"/>
    </xf>
    <xf numFmtId="3" fontId="3" fillId="0" borderId="33" xfId="11" applyNumberFormat="1" applyFont="1" applyBorder="1" applyAlignment="1">
      <alignment horizontal="right" vertical="center" wrapText="1" indent="1"/>
    </xf>
    <xf numFmtId="0" fontId="3" fillId="12" borderId="5" xfId="5" applyFont="1" applyFill="1" applyBorder="1" applyAlignment="1" applyProtection="1">
      <alignment horizontal="left" vertical="center" wrapText="1"/>
      <protection locked="0"/>
    </xf>
    <xf numFmtId="49" fontId="3" fillId="12" borderId="5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1" applyFont="1" applyBorder="1" applyAlignment="1">
      <alignment horizontal="centerContinuous" vertical="center" wrapText="1"/>
    </xf>
    <xf numFmtId="0" fontId="3" fillId="0" borderId="29" xfId="11" applyFont="1" applyBorder="1" applyAlignment="1">
      <alignment horizontal="centerContinuous" vertical="center" wrapText="1"/>
    </xf>
    <xf numFmtId="49" fontId="32" fillId="0" borderId="28" xfId="11" applyNumberFormat="1" applyFont="1" applyBorder="1" applyAlignment="1">
      <alignment horizontal="centerContinuous"/>
    </xf>
    <xf numFmtId="0" fontId="33" fillId="0" borderId="29" xfId="11" applyFont="1" applyBorder="1" applyAlignment="1">
      <alignment horizontal="centerContinuous" vertical="center" wrapText="1"/>
    </xf>
    <xf numFmtId="0" fontId="32" fillId="0" borderId="28" xfId="11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0" xfId="13" applyNumberFormat="1" applyFont="1" applyFill="1" applyBorder="1" applyAlignment="1" applyProtection="1">
      <protection locked="0"/>
    </xf>
    <xf numFmtId="49" fontId="34" fillId="3" borderId="2" xfId="13" applyNumberFormat="1" applyFont="1" applyFill="1" applyBorder="1" applyAlignment="1" applyProtection="1">
      <protection locked="0"/>
    </xf>
    <xf numFmtId="49" fontId="34" fillId="3" borderId="5" xfId="13" applyNumberFormat="1" applyFont="1" applyFill="1" applyBorder="1" applyAlignment="1" applyProtection="1">
      <protection locked="0"/>
    </xf>
    <xf numFmtId="0" fontId="21" fillId="0" borderId="0" xfId="8" applyFont="1" applyAlignment="1">
      <alignment wrapText="1"/>
    </xf>
    <xf numFmtId="0" fontId="20" fillId="0" borderId="0" xfId="8" applyFont="1" applyAlignment="1">
      <alignment horizontal="left" wrapText="1"/>
    </xf>
    <xf numFmtId="0" fontId="3" fillId="0" borderId="0" xfId="7" applyFont="1" applyAlignment="1" applyProtection="1">
      <alignment horizontal="right" vertical="center" indent="2"/>
      <protection hidden="1"/>
    </xf>
    <xf numFmtId="0" fontId="3" fillId="0" borderId="0" xfId="7" applyFont="1" applyAlignment="1">
      <alignment horizontal="right" vertical="center" indent="2"/>
    </xf>
    <xf numFmtId="0" fontId="3" fillId="0" borderId="0" xfId="7" applyFont="1" applyAlignment="1" applyProtection="1">
      <alignment vertical="top" wrapText="1"/>
      <protection locked="0"/>
    </xf>
    <xf numFmtId="164" fontId="3" fillId="0" borderId="0" xfId="7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7" applyFont="1" applyAlignment="1" applyProtection="1">
      <alignment vertical="top" wrapText="1"/>
      <protection locked="0"/>
    </xf>
    <xf numFmtId="164" fontId="3" fillId="0" borderId="0" xfId="7" applyNumberFormat="1" applyFont="1" applyAlignment="1">
      <alignment horizontal="left" vertical="center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left" vertical="center"/>
    </xf>
    <xf numFmtId="0" fontId="3" fillId="0" borderId="0" xfId="9" applyFont="1" applyAlignment="1">
      <alignment horizontal="left" wrapText="1"/>
    </xf>
    <xf numFmtId="0" fontId="20" fillId="0" borderId="0" xfId="8" applyFont="1" applyAlignment="1">
      <alignment horizontal="left" wrapText="1"/>
    </xf>
    <xf numFmtId="0" fontId="2" fillId="0" borderId="31" xfId="10" applyFont="1" applyBorder="1" applyAlignment="1">
      <alignment horizontal="center" vertical="center" wrapText="1"/>
    </xf>
    <xf numFmtId="0" fontId="2" fillId="0" borderId="24" xfId="10" applyFont="1" applyBorder="1" applyAlignment="1">
      <alignment horizontal="center" vertical="center" wrapText="1"/>
    </xf>
    <xf numFmtId="0" fontId="2" fillId="0" borderId="21" xfId="10" applyFont="1" applyBorder="1" applyAlignment="1">
      <alignment horizontal="center" vertical="center" wrapText="1"/>
    </xf>
    <xf numFmtId="0" fontId="2" fillId="0" borderId="5" xfId="10" applyFont="1" applyBorder="1" applyAlignment="1">
      <alignment horizontal="center" vertical="center" wrapText="1"/>
    </xf>
    <xf numFmtId="0" fontId="2" fillId="0" borderId="32" xfId="10" applyFont="1" applyBorder="1" applyAlignment="1">
      <alignment horizontal="center" vertical="center" wrapText="1"/>
    </xf>
    <xf numFmtId="0" fontId="2" fillId="0" borderId="23" xfId="10" applyFont="1" applyBorder="1" applyAlignment="1">
      <alignment horizontal="center" vertical="center" wrapText="1"/>
    </xf>
    <xf numFmtId="0" fontId="2" fillId="0" borderId="20" xfId="10" applyFont="1" applyBorder="1" applyAlignment="1">
      <alignment horizontal="center" vertical="center" wrapText="1"/>
    </xf>
    <xf numFmtId="49" fontId="2" fillId="0" borderId="31" xfId="10" applyNumberFormat="1" applyFont="1" applyBorder="1" applyAlignment="1">
      <alignment horizontal="center" vertical="center" wrapText="1"/>
    </xf>
    <xf numFmtId="49" fontId="2" fillId="0" borderId="24" xfId="10" applyNumberFormat="1" applyFont="1" applyBorder="1" applyAlignment="1">
      <alignment horizontal="center" vertical="center" wrapText="1"/>
    </xf>
    <xf numFmtId="49" fontId="2" fillId="0" borderId="21" xfId="10" applyNumberFormat="1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</cellXfs>
  <cellStyles count="14">
    <cellStyle name="Currency 2" xfId="1" xr:uid="{00000000-0005-0000-0000-000000000000}"/>
    <cellStyle name="Euro" xfId="2" xr:uid="{00000000-0005-0000-0000-000001000000}"/>
    <cellStyle name="Normal 16" xfId="3" xr:uid="{00000000-0005-0000-0000-000004000000}"/>
    <cellStyle name="Normal 2" xfId="4" xr:uid="{00000000-0005-0000-0000-000005000000}"/>
    <cellStyle name="Normal_El. 7.5" xfId="5" xr:uid="{00000000-0005-0000-0000-000006000000}"/>
    <cellStyle name="Normal_Spravki_kod" xfId="6" xr:uid="{00000000-0005-0000-0000-000007000000}"/>
    <cellStyle name="Normal_Баланс" xfId="7" xr:uid="{00000000-0005-0000-0000-000008000000}"/>
    <cellStyle name="Normal_Отч.парич.поток" xfId="8" xr:uid="{00000000-0005-0000-0000-000009000000}"/>
    <cellStyle name="Normal_Отч.прих-разх" xfId="9" xr:uid="{00000000-0005-0000-0000-00000A000000}"/>
    <cellStyle name="Normal_Отч.собств.кап." xfId="10" xr:uid="{00000000-0005-0000-0000-00000B000000}"/>
    <cellStyle name="Normal_Финансов отчет" xfId="11" xr:uid="{00000000-0005-0000-0000-00000C000000}"/>
    <cellStyle name="Нормален" xfId="0" builtinId="0"/>
    <cellStyle name="Процент" xfId="12" builtinId="5"/>
    <cellStyle name="Хипервръзка" xfId="13" builtinId="8"/>
  </cellStyles>
  <dxfs count="6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29"/>
  <sheetViews>
    <sheetView tabSelected="1"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411" customWidth="1"/>
    <col min="2" max="2" width="65.7109375" style="411" customWidth="1"/>
    <col min="3" max="26" width="9.140625" style="411"/>
    <col min="27" max="27" width="9.85546875" style="411" bestFit="1" customWidth="1"/>
    <col min="28" max="16384" width="9.140625" style="411"/>
  </cols>
  <sheetData>
    <row r="1" spans="1:27">
      <c r="A1" s="1" t="s">
        <v>0</v>
      </c>
      <c r="B1" s="2"/>
      <c r="Z1" s="422">
        <v>1</v>
      </c>
      <c r="AA1" s="423">
        <f>IF(ISBLANK(_endDate),"",_endDate)</f>
        <v>45565</v>
      </c>
    </row>
    <row r="2" spans="1:27">
      <c r="A2" s="410" t="s">
        <v>1</v>
      </c>
      <c r="B2" s="407"/>
      <c r="Z2" s="422">
        <v>2</v>
      </c>
      <c r="AA2" s="423">
        <f>IF(ISBLANK(_pdeReportingDate),"",_pdeReportingDate)</f>
        <v>45590</v>
      </c>
    </row>
    <row r="3" spans="1:27">
      <c r="A3" s="408" t="s">
        <v>2</v>
      </c>
      <c r="B3" s="409"/>
      <c r="Z3" s="422">
        <v>3</v>
      </c>
      <c r="AA3" s="423" t="str">
        <f>IF(ISBLANK(_authorName),"",_authorName)</f>
        <v>АЛВИС ГРУП БЪЛГАРИЯ ООД - АНГЕЛ ПЕТРОВ</v>
      </c>
    </row>
    <row r="4" spans="1:27">
      <c r="A4" s="406" t="s">
        <v>3</v>
      </c>
      <c r="B4" s="407"/>
    </row>
    <row r="5" spans="1:27" ht="31.5">
      <c r="A5" s="3" t="s">
        <v>4</v>
      </c>
      <c r="B5" s="4"/>
    </row>
    <row r="7" spans="1:27">
      <c r="A7" s="1"/>
      <c r="B7" s="2"/>
    </row>
    <row r="8" spans="1:27">
      <c r="A8" s="5" t="s">
        <v>5</v>
      </c>
      <c r="B8" s="6"/>
    </row>
    <row r="9" spans="1:27">
      <c r="A9" s="7" t="s">
        <v>6</v>
      </c>
      <c r="B9" s="316">
        <v>45292</v>
      </c>
    </row>
    <row r="10" spans="1:27">
      <c r="A10" s="7" t="s">
        <v>7</v>
      </c>
      <c r="B10" s="316">
        <v>45565</v>
      </c>
    </row>
    <row r="11" spans="1:27">
      <c r="A11" s="7" t="s">
        <v>8</v>
      </c>
      <c r="B11" s="316">
        <v>45590</v>
      </c>
    </row>
    <row r="12" spans="1:27">
      <c r="A12" s="8"/>
      <c r="B12" s="9"/>
    </row>
    <row r="13" spans="1:27">
      <c r="A13" s="3" t="s">
        <v>9</v>
      </c>
      <c r="B13" s="4"/>
    </row>
    <row r="14" spans="1:27">
      <c r="A14" s="7" t="s">
        <v>10</v>
      </c>
      <c r="B14" s="315" t="s">
        <v>11</v>
      </c>
    </row>
    <row r="15" spans="1:27">
      <c r="A15" s="10" t="s">
        <v>12</v>
      </c>
      <c r="B15" s="317" t="s">
        <v>13</v>
      </c>
    </row>
    <row r="16" spans="1:27">
      <c r="A16" s="7" t="s">
        <v>14</v>
      </c>
      <c r="B16" s="315" t="s">
        <v>15</v>
      </c>
    </row>
    <row r="17" spans="1:2">
      <c r="A17" s="7" t="s">
        <v>16</v>
      </c>
      <c r="B17" s="315" t="s">
        <v>697</v>
      </c>
    </row>
    <row r="18" spans="1:2">
      <c r="A18" s="7" t="s">
        <v>17</v>
      </c>
      <c r="B18" s="315"/>
    </row>
    <row r="19" spans="1:2">
      <c r="A19" s="7" t="s">
        <v>18</v>
      </c>
      <c r="B19" s="315" t="s">
        <v>695</v>
      </c>
    </row>
    <row r="20" spans="1:2">
      <c r="A20" s="7" t="s">
        <v>19</v>
      </c>
      <c r="B20" s="315" t="s">
        <v>695</v>
      </c>
    </row>
    <row r="21" spans="1:2">
      <c r="A21" s="10" t="s">
        <v>20</v>
      </c>
      <c r="B21" s="317" t="s">
        <v>21</v>
      </c>
    </row>
    <row r="22" spans="1:2">
      <c r="A22" s="10" t="s">
        <v>22</v>
      </c>
      <c r="B22" s="317"/>
    </row>
    <row r="23" spans="1:2">
      <c r="A23" s="10" t="s">
        <v>23</v>
      </c>
      <c r="B23" s="412" t="s">
        <v>24</v>
      </c>
    </row>
    <row r="24" spans="1:2">
      <c r="A24" s="10" t="s">
        <v>25</v>
      </c>
      <c r="B24" s="413" t="s">
        <v>26</v>
      </c>
    </row>
    <row r="25" spans="1:2">
      <c r="A25" s="7" t="s">
        <v>27</v>
      </c>
      <c r="B25" s="414" t="s">
        <v>28</v>
      </c>
    </row>
    <row r="26" spans="1:2">
      <c r="A26" s="10" t="s">
        <v>29</v>
      </c>
      <c r="B26" s="317" t="s">
        <v>30</v>
      </c>
    </row>
    <row r="27" spans="1:2">
      <c r="A27" s="10" t="s">
        <v>31</v>
      </c>
      <c r="B27" s="317" t="s">
        <v>32</v>
      </c>
    </row>
    <row r="28" spans="1:2">
      <c r="A28" s="11"/>
      <c r="B28" s="11"/>
    </row>
    <row r="29" spans="1:2">
      <c r="A29" s="12" t="s">
        <v>33</v>
      </c>
      <c r="B29" s="11"/>
    </row>
  </sheetData>
  <sheetProtection password="E11D" sheet="1" insertRows="0"/>
  <phoneticPr fontId="18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685</v>
      </c>
    </row>
    <row r="2" spans="1:1">
      <c r="A2" t="s">
        <v>2</v>
      </c>
    </row>
    <row r="5" spans="1:1">
      <c r="A5" t="s">
        <v>13</v>
      </c>
    </row>
    <row r="6" spans="1:1">
      <c r="A6" t="s">
        <v>686</v>
      </c>
    </row>
    <row r="7" spans="1:1">
      <c r="A7" t="s">
        <v>687</v>
      </c>
    </row>
    <row r="8" spans="1:1">
      <c r="A8" t="s">
        <v>688</v>
      </c>
    </row>
    <row r="9" spans="1:1">
      <c r="A9" t="s">
        <v>689</v>
      </c>
    </row>
    <row r="11" spans="1:1">
      <c r="A11" t="s">
        <v>690</v>
      </c>
    </row>
    <row r="12" spans="1:1">
      <c r="A12" t="s">
        <v>691</v>
      </c>
    </row>
    <row r="13" spans="1:1">
      <c r="A13" t="s">
        <v>692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85"/>
  <sheetViews>
    <sheetView view="pageBreakPreview" topLeftCell="A69" zoomScaleNormal="85" zoomScaleSheetLayoutView="100" workbookViewId="0">
      <selection activeCell="G70" sqref="G70"/>
    </sheetView>
  </sheetViews>
  <sheetFormatPr defaultColWidth="9.28515625" defaultRowHeight="15.75"/>
  <cols>
    <col min="1" max="1" width="70.7109375" style="36" customWidth="1"/>
    <col min="2" max="2" width="10.7109375" style="36" customWidth="1"/>
    <col min="3" max="4" width="15.7109375" style="36" customWidth="1"/>
    <col min="5" max="5" width="70.7109375" style="36" customWidth="1"/>
    <col min="6" max="6" width="10.7109375" style="313" customWidth="1"/>
    <col min="7" max="7" width="15.7109375" style="36" customWidth="1"/>
    <col min="8" max="8" width="15.7109375" style="34" customWidth="1"/>
    <col min="9" max="9" width="3.42578125" style="34" customWidth="1"/>
    <col min="10" max="16384" width="9.28515625" style="34"/>
  </cols>
  <sheetData>
    <row r="1" spans="1:8" s="13" customFormat="1">
      <c r="A1" s="15" t="s">
        <v>34</v>
      </c>
      <c r="B1" s="25"/>
      <c r="C1" s="25"/>
      <c r="D1" s="25"/>
      <c r="H1" s="14"/>
    </row>
    <row r="2" spans="1:8" s="13" customFormat="1">
      <c r="A2" s="46" t="str">
        <f>CONCATENATE("(",LOWER(reportConsolidation),")")</f>
        <v>(на индивидуална основа)</v>
      </c>
      <c r="B2" s="15"/>
      <c r="C2" s="15"/>
      <c r="D2" s="15"/>
      <c r="E2" s="47"/>
      <c r="F2" s="16"/>
      <c r="G2" s="17"/>
      <c r="H2" s="17"/>
    </row>
    <row r="3" spans="1:8" s="13" customFormat="1">
      <c r="A3" s="25"/>
      <c r="B3" s="18"/>
      <c r="C3" s="18"/>
      <c r="D3" s="18"/>
      <c r="E3" s="38"/>
      <c r="F3" s="19"/>
      <c r="G3" s="20"/>
      <c r="H3" s="20"/>
    </row>
    <row r="4" spans="1:8" s="13" customFormat="1">
      <c r="A4" s="53" t="str">
        <f>CONCATENATE("на ",UPPER(pdeName))</f>
        <v>на АЛФА БЪЛГАРИЯ АД</v>
      </c>
      <c r="B4" s="18"/>
      <c r="C4" s="18"/>
      <c r="D4" s="18"/>
      <c r="H4" s="17"/>
    </row>
    <row r="5" spans="1:8" s="13" customFormat="1">
      <c r="A5" s="53" t="str">
        <f>CONCATENATE("ЕИК по БУЛСТАТ: ", pdeBulstat)</f>
        <v>ЕИК по БУЛСТАТ: 200845765</v>
      </c>
      <c r="B5" s="15"/>
      <c r="C5" s="15"/>
      <c r="D5" s="15"/>
      <c r="H5" s="57"/>
    </row>
    <row r="6" spans="1:8" s="13" customFormat="1">
      <c r="A6" s="53" t="str">
        <f>CONCATENATE("към ",TEXT(endDate,"dd.mm.yyyy")," г.")</f>
        <v>към 30.09.2024 г.</v>
      </c>
      <c r="B6" s="15"/>
      <c r="C6" s="15"/>
      <c r="D6" s="15"/>
      <c r="H6" s="56"/>
    </row>
    <row r="7" spans="1:8" s="13" customFormat="1" ht="16.5" thickBot="1">
      <c r="A7" s="22"/>
      <c r="B7" s="22"/>
      <c r="C7" s="23"/>
      <c r="D7" s="24"/>
      <c r="E7" s="24"/>
      <c r="F7" s="22"/>
      <c r="G7" s="17"/>
      <c r="H7" s="30" t="s">
        <v>35</v>
      </c>
    </row>
    <row r="8" spans="1:8" ht="31.5">
      <c r="A8" s="59" t="s">
        <v>36</v>
      </c>
      <c r="B8" s="60" t="s">
        <v>37</v>
      </c>
      <c r="C8" s="61" t="s">
        <v>38</v>
      </c>
      <c r="D8" s="62" t="s">
        <v>39</v>
      </c>
      <c r="E8" s="111" t="s">
        <v>40</v>
      </c>
      <c r="F8" s="60" t="s">
        <v>37</v>
      </c>
      <c r="G8" s="61" t="s">
        <v>41</v>
      </c>
      <c r="H8" s="62" t="s">
        <v>42</v>
      </c>
    </row>
    <row r="9" spans="1:8" ht="16.5" thickBot="1">
      <c r="A9" s="131" t="s">
        <v>43</v>
      </c>
      <c r="B9" s="132" t="s">
        <v>44</v>
      </c>
      <c r="C9" s="132">
        <v>1</v>
      </c>
      <c r="D9" s="133">
        <v>2</v>
      </c>
      <c r="E9" s="136" t="s">
        <v>43</v>
      </c>
      <c r="F9" s="132" t="s">
        <v>44</v>
      </c>
      <c r="G9" s="132">
        <v>1</v>
      </c>
      <c r="H9" s="133">
        <v>2</v>
      </c>
    </row>
    <row r="10" spans="1:8">
      <c r="A10" s="134" t="s">
        <v>45</v>
      </c>
      <c r="B10" s="135"/>
      <c r="C10" s="329"/>
      <c r="D10" s="330"/>
      <c r="E10" s="134" t="s">
        <v>46</v>
      </c>
      <c r="F10" s="137"/>
      <c r="G10" s="341"/>
      <c r="H10" s="342"/>
    </row>
    <row r="11" spans="1:8">
      <c r="A11" s="73" t="s">
        <v>47</v>
      </c>
      <c r="B11" s="65"/>
      <c r="C11" s="331"/>
      <c r="D11" s="332"/>
      <c r="E11" s="73" t="s">
        <v>48</v>
      </c>
      <c r="F11" s="112"/>
      <c r="G11" s="343"/>
      <c r="H11" s="344"/>
    </row>
    <row r="12" spans="1:8">
      <c r="A12" s="64" t="s">
        <v>49</v>
      </c>
      <c r="B12" s="66" t="s">
        <v>50</v>
      </c>
      <c r="C12" s="110"/>
      <c r="D12" s="109"/>
      <c r="E12" s="64" t="s">
        <v>51</v>
      </c>
      <c r="F12" s="68" t="s">
        <v>52</v>
      </c>
      <c r="G12" s="110">
        <v>26120</v>
      </c>
      <c r="H12" s="109">
        <v>18320</v>
      </c>
    </row>
    <row r="13" spans="1:8">
      <c r="A13" s="64" t="s">
        <v>53</v>
      </c>
      <c r="B13" s="66" t="s">
        <v>54</v>
      </c>
      <c r="C13" s="110"/>
      <c r="D13" s="109"/>
      <c r="E13" s="64" t="s">
        <v>55</v>
      </c>
      <c r="F13" s="68" t="s">
        <v>56</v>
      </c>
      <c r="G13" s="110">
        <v>26120</v>
      </c>
      <c r="H13" s="109">
        <v>18320</v>
      </c>
    </row>
    <row r="14" spans="1:8">
      <c r="A14" s="64" t="s">
        <v>57</v>
      </c>
      <c r="B14" s="66" t="s">
        <v>58</v>
      </c>
      <c r="C14" s="110">
        <v>2</v>
      </c>
      <c r="D14" s="109"/>
      <c r="E14" s="64" t="s">
        <v>59</v>
      </c>
      <c r="F14" s="68" t="s">
        <v>60</v>
      </c>
      <c r="G14" s="110"/>
      <c r="H14" s="109"/>
    </row>
    <row r="15" spans="1:8">
      <c r="A15" s="64" t="s">
        <v>61</v>
      </c>
      <c r="B15" s="66" t="s">
        <v>62</v>
      </c>
      <c r="C15" s="110"/>
      <c r="D15" s="109"/>
      <c r="E15" s="113" t="s">
        <v>63</v>
      </c>
      <c r="F15" s="68" t="s">
        <v>64</v>
      </c>
      <c r="G15" s="110"/>
      <c r="H15" s="109"/>
    </row>
    <row r="16" spans="1:8">
      <c r="A16" s="64" t="s">
        <v>65</v>
      </c>
      <c r="B16" s="66" t="s">
        <v>66</v>
      </c>
      <c r="C16" s="110"/>
      <c r="D16" s="109"/>
      <c r="E16" s="113" t="s">
        <v>67</v>
      </c>
      <c r="F16" s="68" t="s">
        <v>68</v>
      </c>
      <c r="G16" s="110"/>
      <c r="H16" s="109"/>
    </row>
    <row r="17" spans="1:13">
      <c r="A17" s="64" t="s">
        <v>69</v>
      </c>
      <c r="B17" s="66" t="s">
        <v>70</v>
      </c>
      <c r="C17" s="110"/>
      <c r="D17" s="109"/>
      <c r="E17" s="113" t="s">
        <v>71</v>
      </c>
      <c r="F17" s="68" t="s">
        <v>72</v>
      </c>
      <c r="G17" s="110"/>
      <c r="H17" s="109"/>
    </row>
    <row r="18" spans="1:13" ht="31.5">
      <c r="A18" s="64" t="s">
        <v>73</v>
      </c>
      <c r="B18" s="66" t="s">
        <v>74</v>
      </c>
      <c r="C18" s="110"/>
      <c r="D18" s="109"/>
      <c r="E18" s="239" t="s">
        <v>75</v>
      </c>
      <c r="F18" s="238" t="s">
        <v>76</v>
      </c>
      <c r="G18" s="345">
        <f>G12+G15+G16+G17</f>
        <v>26120</v>
      </c>
      <c r="H18" s="346">
        <f>H12+H15+H16+H17</f>
        <v>18320</v>
      </c>
    </row>
    <row r="19" spans="1:13">
      <c r="A19" s="64" t="s">
        <v>77</v>
      </c>
      <c r="B19" s="66" t="s">
        <v>78</v>
      </c>
      <c r="C19" s="110"/>
      <c r="D19" s="109"/>
      <c r="E19" s="73" t="s">
        <v>79</v>
      </c>
      <c r="F19" s="69"/>
      <c r="G19" s="347"/>
      <c r="H19" s="348"/>
    </row>
    <row r="20" spans="1:13">
      <c r="A20" s="240" t="s">
        <v>80</v>
      </c>
      <c r="B20" s="70" t="s">
        <v>81</v>
      </c>
      <c r="C20" s="333">
        <f>SUM(C12:C19)</f>
        <v>2</v>
      </c>
      <c r="D20" s="334">
        <f>SUM(D12:D19)</f>
        <v>0</v>
      </c>
      <c r="E20" s="64" t="s">
        <v>82</v>
      </c>
      <c r="F20" s="68" t="s">
        <v>83</v>
      </c>
      <c r="G20" s="110"/>
      <c r="H20" s="109"/>
    </row>
    <row r="21" spans="1:13">
      <c r="A21" s="73" t="s">
        <v>84</v>
      </c>
      <c r="B21" s="70" t="s">
        <v>85</v>
      </c>
      <c r="C21" s="234"/>
      <c r="D21" s="235"/>
      <c r="E21" s="64" t="s">
        <v>86</v>
      </c>
      <c r="F21" s="68" t="s">
        <v>87</v>
      </c>
      <c r="G21" s="110">
        <v>3</v>
      </c>
      <c r="H21" s="109">
        <v>3</v>
      </c>
    </row>
    <row r="22" spans="1:13">
      <c r="A22" s="73" t="s">
        <v>88</v>
      </c>
      <c r="B22" s="70" t="s">
        <v>89</v>
      </c>
      <c r="C22" s="234"/>
      <c r="D22" s="235"/>
      <c r="E22" s="114" t="s">
        <v>90</v>
      </c>
      <c r="F22" s="68" t="s">
        <v>91</v>
      </c>
      <c r="G22" s="331">
        <f>SUM(G23:G25)</f>
        <v>24</v>
      </c>
      <c r="H22" s="332">
        <f>SUM(H23:H25)</f>
        <v>24</v>
      </c>
      <c r="M22" s="71"/>
    </row>
    <row r="23" spans="1:13">
      <c r="A23" s="73" t="s">
        <v>92</v>
      </c>
      <c r="B23" s="66"/>
      <c r="C23" s="331"/>
      <c r="D23" s="332"/>
      <c r="E23" s="113" t="s">
        <v>93</v>
      </c>
      <c r="F23" s="68" t="s">
        <v>94</v>
      </c>
      <c r="G23" s="110">
        <v>24</v>
      </c>
      <c r="H23" s="109">
        <v>24</v>
      </c>
    </row>
    <row r="24" spans="1:13">
      <c r="A24" s="64" t="s">
        <v>95</v>
      </c>
      <c r="B24" s="66" t="s">
        <v>96</v>
      </c>
      <c r="C24" s="110"/>
      <c r="D24" s="109"/>
      <c r="E24" s="115" t="s">
        <v>97</v>
      </c>
      <c r="F24" s="68" t="s">
        <v>98</v>
      </c>
      <c r="G24" s="110"/>
      <c r="H24" s="109"/>
      <c r="M24" s="71"/>
    </row>
    <row r="25" spans="1:13">
      <c r="A25" s="64" t="s">
        <v>99</v>
      </c>
      <c r="B25" s="66" t="s">
        <v>100</v>
      </c>
      <c r="C25" s="110"/>
      <c r="D25" s="109"/>
      <c r="E25" s="64" t="s">
        <v>101</v>
      </c>
      <c r="F25" s="68" t="s">
        <v>102</v>
      </c>
      <c r="G25" s="110"/>
      <c r="H25" s="109"/>
    </row>
    <row r="26" spans="1:13">
      <c r="A26" s="64" t="s">
        <v>103</v>
      </c>
      <c r="B26" s="66" t="s">
        <v>104</v>
      </c>
      <c r="C26" s="110"/>
      <c r="D26" s="109"/>
      <c r="E26" s="242" t="s">
        <v>105</v>
      </c>
      <c r="F26" s="69" t="s">
        <v>106</v>
      </c>
      <c r="G26" s="333">
        <f>G20+G21+G22</f>
        <v>27</v>
      </c>
      <c r="H26" s="334">
        <f>H20+H21+H22</f>
        <v>27</v>
      </c>
      <c r="M26" s="71"/>
    </row>
    <row r="27" spans="1:13">
      <c r="A27" s="64" t="s">
        <v>107</v>
      </c>
      <c r="B27" s="66" t="s">
        <v>108</v>
      </c>
      <c r="C27" s="110"/>
      <c r="D27" s="109"/>
      <c r="E27" s="73" t="s">
        <v>109</v>
      </c>
      <c r="F27" s="69"/>
      <c r="G27" s="347"/>
      <c r="H27" s="348"/>
    </row>
    <row r="28" spans="1:13">
      <c r="A28" s="240" t="s">
        <v>110</v>
      </c>
      <c r="B28" s="70" t="s">
        <v>111</v>
      </c>
      <c r="C28" s="333">
        <f>SUM(C24:C27)</f>
        <v>0</v>
      </c>
      <c r="D28" s="334">
        <f>SUM(D24:D27)</f>
        <v>0</v>
      </c>
      <c r="E28" s="115" t="s">
        <v>112</v>
      </c>
      <c r="F28" s="68" t="s">
        <v>113</v>
      </c>
      <c r="G28" s="331">
        <f>SUM(G29:G31)</f>
        <v>-694</v>
      </c>
      <c r="H28" s="332">
        <f>SUM(H29:H31)</f>
        <v>-270</v>
      </c>
      <c r="M28" s="71"/>
    </row>
    <row r="29" spans="1:13">
      <c r="A29" s="64"/>
      <c r="B29" s="66"/>
      <c r="C29" s="331"/>
      <c r="D29" s="332"/>
      <c r="E29" s="64" t="s">
        <v>114</v>
      </c>
      <c r="F29" s="68" t="s">
        <v>115</v>
      </c>
      <c r="G29" s="110">
        <v>218</v>
      </c>
      <c r="H29" s="109">
        <v>218</v>
      </c>
    </row>
    <row r="30" spans="1:13">
      <c r="A30" s="73" t="s">
        <v>116</v>
      </c>
      <c r="B30" s="66"/>
      <c r="C30" s="331"/>
      <c r="D30" s="332"/>
      <c r="E30" s="114" t="s">
        <v>117</v>
      </c>
      <c r="F30" s="68" t="s">
        <v>118</v>
      </c>
      <c r="G30" s="110">
        <v>-912</v>
      </c>
      <c r="H30" s="109">
        <v>-488</v>
      </c>
      <c r="M30" s="71"/>
    </row>
    <row r="31" spans="1:13">
      <c r="A31" s="64" t="s">
        <v>119</v>
      </c>
      <c r="B31" s="66" t="s">
        <v>120</v>
      </c>
      <c r="C31" s="110"/>
      <c r="D31" s="109"/>
      <c r="E31" s="64" t="s">
        <v>121</v>
      </c>
      <c r="F31" s="68" t="s">
        <v>122</v>
      </c>
      <c r="G31" s="110"/>
      <c r="H31" s="109"/>
    </row>
    <row r="32" spans="1:13">
      <c r="A32" s="64" t="s">
        <v>123</v>
      </c>
      <c r="B32" s="66" t="s">
        <v>124</v>
      </c>
      <c r="C32" s="110"/>
      <c r="D32" s="109"/>
      <c r="E32" s="115" t="s">
        <v>125</v>
      </c>
      <c r="F32" s="68" t="s">
        <v>126</v>
      </c>
      <c r="G32" s="110">
        <v>464</v>
      </c>
      <c r="H32" s="109"/>
      <c r="M32" s="71"/>
    </row>
    <row r="33" spans="1:13">
      <c r="A33" s="240" t="s">
        <v>127</v>
      </c>
      <c r="B33" s="70" t="s">
        <v>128</v>
      </c>
      <c r="C33" s="333">
        <f>C31+C32</f>
        <v>0</v>
      </c>
      <c r="D33" s="334">
        <f>D31+D32</f>
        <v>0</v>
      </c>
      <c r="E33" s="113" t="s">
        <v>129</v>
      </c>
      <c r="F33" s="68" t="s">
        <v>130</v>
      </c>
      <c r="G33" s="110"/>
      <c r="H33" s="109">
        <v>-424</v>
      </c>
    </row>
    <row r="34" spans="1:13">
      <c r="A34" s="73" t="s">
        <v>131</v>
      </c>
      <c r="B34" s="66"/>
      <c r="C34" s="331"/>
      <c r="D34" s="332"/>
      <c r="E34" s="242" t="s">
        <v>132</v>
      </c>
      <c r="F34" s="69" t="s">
        <v>133</v>
      </c>
      <c r="G34" s="333">
        <f>G28+G32+G33</f>
        <v>-230</v>
      </c>
      <c r="H34" s="334">
        <f>H28+H32+H33</f>
        <v>-694</v>
      </c>
    </row>
    <row r="35" spans="1:13">
      <c r="A35" s="64" t="s">
        <v>134</v>
      </c>
      <c r="B35" s="66" t="s">
        <v>135</v>
      </c>
      <c r="C35" s="331">
        <f>SUM(C36:C39)</f>
        <v>22757</v>
      </c>
      <c r="D35" s="332">
        <f>SUM(D36:D39)</f>
        <v>14572</v>
      </c>
      <c r="E35" s="64"/>
      <c r="F35" s="72"/>
      <c r="G35" s="349"/>
      <c r="H35" s="350"/>
    </row>
    <row r="36" spans="1:13">
      <c r="A36" s="64" t="s">
        <v>136</v>
      </c>
      <c r="B36" s="66" t="s">
        <v>137</v>
      </c>
      <c r="C36" s="110"/>
      <c r="D36" s="109"/>
      <c r="E36" s="116"/>
      <c r="F36" s="74"/>
      <c r="G36" s="349"/>
      <c r="H36" s="350"/>
    </row>
    <row r="37" spans="1:13">
      <c r="A37" s="64" t="s">
        <v>138</v>
      </c>
      <c r="B37" s="66" t="s">
        <v>139</v>
      </c>
      <c r="C37" s="110"/>
      <c r="D37" s="109"/>
      <c r="E37" s="241" t="s">
        <v>140</v>
      </c>
      <c r="F37" s="72" t="s">
        <v>141</v>
      </c>
      <c r="G37" s="335">
        <f>G26+G18+G34</f>
        <v>25917</v>
      </c>
      <c r="H37" s="336">
        <f>H26+H18+H34</f>
        <v>17653</v>
      </c>
    </row>
    <row r="38" spans="1:13">
      <c r="A38" s="64" t="s">
        <v>142</v>
      </c>
      <c r="B38" s="66" t="s">
        <v>143</v>
      </c>
      <c r="C38" s="110"/>
      <c r="D38" s="109"/>
      <c r="E38" s="64"/>
      <c r="F38" s="72"/>
      <c r="G38" s="349"/>
      <c r="H38" s="350"/>
      <c r="M38" s="71"/>
    </row>
    <row r="39" spans="1:13" ht="16.5" thickBot="1">
      <c r="A39" s="64" t="s">
        <v>144</v>
      </c>
      <c r="B39" s="66" t="s">
        <v>145</v>
      </c>
      <c r="C39" s="110">
        <v>22757</v>
      </c>
      <c r="D39" s="109">
        <v>14572</v>
      </c>
      <c r="E39" s="126"/>
      <c r="F39" s="127"/>
      <c r="G39" s="351"/>
      <c r="H39" s="352"/>
    </row>
    <row r="40" spans="1:13">
      <c r="A40" s="64" t="s">
        <v>146</v>
      </c>
      <c r="B40" s="66" t="s">
        <v>147</v>
      </c>
      <c r="C40" s="331">
        <f>C41+C42+C44</f>
        <v>1303</v>
      </c>
      <c r="D40" s="332">
        <f>D41+D42+D44</f>
        <v>979</v>
      </c>
      <c r="E40" s="128" t="s">
        <v>148</v>
      </c>
      <c r="F40" s="125" t="s">
        <v>149</v>
      </c>
      <c r="G40" s="318"/>
      <c r="H40" s="319"/>
      <c r="M40" s="71"/>
    </row>
    <row r="41" spans="1:13" ht="16.5" thickBot="1">
      <c r="A41" s="64" t="s">
        <v>150</v>
      </c>
      <c r="B41" s="66" t="s">
        <v>151</v>
      </c>
      <c r="C41" s="110"/>
      <c r="D41" s="109"/>
      <c r="E41" s="129"/>
      <c r="F41" s="124"/>
      <c r="G41" s="351"/>
      <c r="H41" s="352"/>
    </row>
    <row r="42" spans="1:13">
      <c r="A42" s="64" t="s">
        <v>152</v>
      </c>
      <c r="B42" s="66" t="s">
        <v>153</v>
      </c>
      <c r="C42" s="110">
        <v>1303</v>
      </c>
      <c r="D42" s="109">
        <v>979</v>
      </c>
      <c r="E42" s="128" t="s">
        <v>154</v>
      </c>
      <c r="F42" s="130"/>
      <c r="G42" s="353"/>
      <c r="H42" s="354"/>
    </row>
    <row r="43" spans="1:13">
      <c r="A43" s="64" t="s">
        <v>155</v>
      </c>
      <c r="B43" s="66" t="s">
        <v>156</v>
      </c>
      <c r="C43" s="110"/>
      <c r="D43" s="109"/>
      <c r="E43" s="73" t="s">
        <v>157</v>
      </c>
      <c r="F43" s="74"/>
      <c r="G43" s="349"/>
      <c r="H43" s="350"/>
    </row>
    <row r="44" spans="1:13">
      <c r="A44" s="64" t="s">
        <v>158</v>
      </c>
      <c r="B44" s="66" t="s">
        <v>159</v>
      </c>
      <c r="C44" s="110"/>
      <c r="D44" s="109"/>
      <c r="E44" s="113" t="s">
        <v>160</v>
      </c>
      <c r="F44" s="68" t="s">
        <v>161</v>
      </c>
      <c r="G44" s="110"/>
      <c r="H44" s="109"/>
      <c r="M44" s="71"/>
    </row>
    <row r="45" spans="1:13">
      <c r="A45" s="64" t="s">
        <v>162</v>
      </c>
      <c r="B45" s="66" t="s">
        <v>163</v>
      </c>
      <c r="C45" s="110"/>
      <c r="D45" s="109"/>
      <c r="E45" s="119" t="s">
        <v>164</v>
      </c>
      <c r="F45" s="68" t="s">
        <v>165</v>
      </c>
      <c r="G45" s="110"/>
      <c r="H45" s="109"/>
    </row>
    <row r="46" spans="1:13">
      <c r="A46" s="231" t="s">
        <v>166</v>
      </c>
      <c r="B46" s="70" t="s">
        <v>167</v>
      </c>
      <c r="C46" s="333">
        <f>C35+C40+C45</f>
        <v>24060</v>
      </c>
      <c r="D46" s="334">
        <f>D35+D40+D45</f>
        <v>15551</v>
      </c>
      <c r="E46" s="114" t="s">
        <v>168</v>
      </c>
      <c r="F46" s="68" t="s">
        <v>169</v>
      </c>
      <c r="G46" s="110"/>
      <c r="H46" s="109"/>
      <c r="M46" s="71"/>
    </row>
    <row r="47" spans="1:13">
      <c r="A47" s="73" t="s">
        <v>170</v>
      </c>
      <c r="B47" s="63"/>
      <c r="C47" s="335"/>
      <c r="D47" s="336"/>
      <c r="E47" s="64" t="s">
        <v>171</v>
      </c>
      <c r="F47" s="68" t="s">
        <v>172</v>
      </c>
      <c r="G47" s="110"/>
      <c r="H47" s="109"/>
    </row>
    <row r="48" spans="1:13">
      <c r="A48" s="64" t="s">
        <v>173</v>
      </c>
      <c r="B48" s="66" t="s">
        <v>174</v>
      </c>
      <c r="C48" s="110"/>
      <c r="D48" s="109"/>
      <c r="E48" s="114" t="s">
        <v>175</v>
      </c>
      <c r="F48" s="68" t="s">
        <v>176</v>
      </c>
      <c r="G48" s="110"/>
      <c r="H48" s="109"/>
      <c r="M48" s="71"/>
    </row>
    <row r="49" spans="1:13">
      <c r="A49" s="64" t="s">
        <v>177</v>
      </c>
      <c r="B49" s="66" t="s">
        <v>178</v>
      </c>
      <c r="C49" s="110">
        <v>761</v>
      </c>
      <c r="D49" s="109">
        <v>205</v>
      </c>
      <c r="E49" s="64" t="s">
        <v>179</v>
      </c>
      <c r="F49" s="68" t="s">
        <v>180</v>
      </c>
      <c r="G49" s="110"/>
      <c r="H49" s="109"/>
    </row>
    <row r="50" spans="1:13">
      <c r="A50" s="64" t="s">
        <v>181</v>
      </c>
      <c r="B50" s="66" t="s">
        <v>182</v>
      </c>
      <c r="C50" s="110"/>
      <c r="D50" s="109"/>
      <c r="E50" s="114" t="s">
        <v>80</v>
      </c>
      <c r="F50" s="69" t="s">
        <v>183</v>
      </c>
      <c r="G50" s="331">
        <f>SUM(G44:G49)</f>
        <v>0</v>
      </c>
      <c r="H50" s="332">
        <f>SUM(H44:H49)</f>
        <v>0</v>
      </c>
    </row>
    <row r="51" spans="1:13">
      <c r="A51" s="64" t="s">
        <v>107</v>
      </c>
      <c r="B51" s="66" t="s">
        <v>184</v>
      </c>
      <c r="C51" s="110"/>
      <c r="D51" s="109"/>
      <c r="E51" s="64"/>
      <c r="F51" s="68"/>
      <c r="G51" s="331"/>
      <c r="H51" s="332"/>
    </row>
    <row r="52" spans="1:13">
      <c r="A52" s="240" t="s">
        <v>185</v>
      </c>
      <c r="B52" s="70" t="s">
        <v>186</v>
      </c>
      <c r="C52" s="333">
        <f>SUM(C48:C51)</f>
        <v>761</v>
      </c>
      <c r="D52" s="334">
        <f>SUM(D48:D51)</f>
        <v>205</v>
      </c>
      <c r="E52" s="114" t="s">
        <v>187</v>
      </c>
      <c r="F52" s="69" t="s">
        <v>188</v>
      </c>
      <c r="G52" s="110"/>
      <c r="H52" s="109"/>
    </row>
    <row r="53" spans="1:13">
      <c r="A53" s="64" t="s">
        <v>189</v>
      </c>
      <c r="B53" s="70"/>
      <c r="C53" s="331"/>
      <c r="D53" s="332"/>
      <c r="E53" s="64" t="s">
        <v>190</v>
      </c>
      <c r="F53" s="69" t="s">
        <v>191</v>
      </c>
      <c r="G53" s="110"/>
      <c r="H53" s="109"/>
    </row>
    <row r="54" spans="1:13">
      <c r="A54" s="73" t="s">
        <v>192</v>
      </c>
      <c r="B54" s="70" t="s">
        <v>193</v>
      </c>
      <c r="C54" s="236"/>
      <c r="D54" s="237"/>
      <c r="E54" s="64" t="s">
        <v>194</v>
      </c>
      <c r="F54" s="69" t="s">
        <v>195</v>
      </c>
      <c r="G54" s="110"/>
      <c r="H54" s="109"/>
    </row>
    <row r="55" spans="1:13">
      <c r="A55" s="73" t="s">
        <v>196</v>
      </c>
      <c r="B55" s="70" t="s">
        <v>197</v>
      </c>
      <c r="C55" s="236"/>
      <c r="D55" s="237">
        <v>1</v>
      </c>
      <c r="E55" s="64" t="s">
        <v>198</v>
      </c>
      <c r="F55" s="69" t="s">
        <v>199</v>
      </c>
      <c r="G55" s="110"/>
      <c r="H55" s="109"/>
    </row>
    <row r="56" spans="1:13" ht="16.5" thickBot="1">
      <c r="A56" s="233" t="s">
        <v>200</v>
      </c>
      <c r="B56" s="121" t="s">
        <v>201</v>
      </c>
      <c r="C56" s="337">
        <f>C20+C21+C22+C28+C33+C46+C52+C54+C55</f>
        <v>24823</v>
      </c>
      <c r="D56" s="338">
        <f>D20+D21+D22+D28+D33+D46+D52+D54+D55</f>
        <v>15757</v>
      </c>
      <c r="E56" s="73" t="s">
        <v>202</v>
      </c>
      <c r="F56" s="72" t="s">
        <v>203</v>
      </c>
      <c r="G56" s="335">
        <f>G50+G52+G53+G54+G55</f>
        <v>0</v>
      </c>
      <c r="H56" s="336">
        <f>H50+H52+H53+H54+H55</f>
        <v>0</v>
      </c>
      <c r="M56" s="71"/>
    </row>
    <row r="57" spans="1:13">
      <c r="A57" s="122" t="s">
        <v>204</v>
      </c>
      <c r="B57" s="123"/>
      <c r="C57" s="329"/>
      <c r="D57" s="330"/>
      <c r="E57" s="122" t="s">
        <v>205</v>
      </c>
      <c r="F57" s="125"/>
      <c r="G57" s="329"/>
      <c r="H57" s="330"/>
    </row>
    <row r="58" spans="1:13">
      <c r="A58" s="73" t="s">
        <v>206</v>
      </c>
      <c r="B58" s="63"/>
      <c r="C58" s="335"/>
      <c r="D58" s="336"/>
      <c r="E58" s="73" t="s">
        <v>157</v>
      </c>
      <c r="F58" s="68"/>
      <c r="G58" s="331"/>
      <c r="H58" s="332"/>
      <c r="M58" s="71"/>
    </row>
    <row r="59" spans="1:13" ht="31.5">
      <c r="A59" s="64" t="s">
        <v>207</v>
      </c>
      <c r="B59" s="66" t="s">
        <v>208</v>
      </c>
      <c r="C59" s="110"/>
      <c r="D59" s="109"/>
      <c r="E59" s="114" t="s">
        <v>209</v>
      </c>
      <c r="F59" s="244" t="s">
        <v>210</v>
      </c>
      <c r="G59" s="110"/>
      <c r="H59" s="109"/>
    </row>
    <row r="60" spans="1:13">
      <c r="A60" s="64" t="s">
        <v>211</v>
      </c>
      <c r="B60" s="66" t="s">
        <v>212</v>
      </c>
      <c r="C60" s="110"/>
      <c r="D60" s="109"/>
      <c r="E60" s="64" t="s">
        <v>213</v>
      </c>
      <c r="F60" s="68" t="s">
        <v>214</v>
      </c>
      <c r="G60" s="110"/>
      <c r="H60" s="109"/>
      <c r="M60" s="71"/>
    </row>
    <row r="61" spans="1:13">
      <c r="A61" s="64" t="s">
        <v>215</v>
      </c>
      <c r="B61" s="66" t="s">
        <v>216</v>
      </c>
      <c r="C61" s="110"/>
      <c r="D61" s="109"/>
      <c r="E61" s="113" t="s">
        <v>217</v>
      </c>
      <c r="F61" s="68" t="s">
        <v>218</v>
      </c>
      <c r="G61" s="331">
        <f>SUM(G62:G68)</f>
        <v>9</v>
      </c>
      <c r="H61" s="332">
        <f>SUM(H62:H68)</f>
        <v>8</v>
      </c>
    </row>
    <row r="62" spans="1:13">
      <c r="A62" s="64" t="s">
        <v>219</v>
      </c>
      <c r="B62" s="66" t="s">
        <v>220</v>
      </c>
      <c r="C62" s="110"/>
      <c r="D62" s="109"/>
      <c r="E62" s="113" t="s">
        <v>221</v>
      </c>
      <c r="F62" s="68" t="s">
        <v>222</v>
      </c>
      <c r="G62" s="110"/>
      <c r="H62" s="109"/>
      <c r="M62" s="71"/>
    </row>
    <row r="63" spans="1:13">
      <c r="A63" s="64" t="s">
        <v>223</v>
      </c>
      <c r="B63" s="66" t="s">
        <v>224</v>
      </c>
      <c r="C63" s="110"/>
      <c r="D63" s="109"/>
      <c r="E63" s="64" t="s">
        <v>225</v>
      </c>
      <c r="F63" s="68" t="s">
        <v>226</v>
      </c>
      <c r="G63" s="110"/>
      <c r="H63" s="109"/>
    </row>
    <row r="64" spans="1:13">
      <c r="A64" s="64" t="s">
        <v>227</v>
      </c>
      <c r="B64" s="66" t="s">
        <v>228</v>
      </c>
      <c r="C64" s="110"/>
      <c r="D64" s="109"/>
      <c r="E64" s="64" t="s">
        <v>229</v>
      </c>
      <c r="F64" s="68" t="s">
        <v>230</v>
      </c>
      <c r="G64" s="110"/>
      <c r="H64" s="109"/>
      <c r="M64" s="71"/>
    </row>
    <row r="65" spans="1:13">
      <c r="A65" s="240" t="s">
        <v>80</v>
      </c>
      <c r="B65" s="70" t="s">
        <v>231</v>
      </c>
      <c r="C65" s="333">
        <f>SUM(C59:C64)</f>
        <v>0</v>
      </c>
      <c r="D65" s="334">
        <f>SUM(D59:D64)</f>
        <v>0</v>
      </c>
      <c r="E65" s="64" t="s">
        <v>232</v>
      </c>
      <c r="F65" s="68" t="s">
        <v>233</v>
      </c>
      <c r="G65" s="110"/>
      <c r="H65" s="109"/>
    </row>
    <row r="66" spans="1:13">
      <c r="A66" s="64"/>
      <c r="B66" s="70"/>
      <c r="C66" s="331"/>
      <c r="D66" s="332"/>
      <c r="E66" s="64" t="s">
        <v>234</v>
      </c>
      <c r="F66" s="68" t="s">
        <v>235</v>
      </c>
      <c r="G66" s="110">
        <v>8</v>
      </c>
      <c r="H66" s="109">
        <v>8</v>
      </c>
    </row>
    <row r="67" spans="1:13">
      <c r="A67" s="73" t="s">
        <v>236</v>
      </c>
      <c r="B67" s="63"/>
      <c r="C67" s="335"/>
      <c r="D67" s="336"/>
      <c r="E67" s="64" t="s">
        <v>237</v>
      </c>
      <c r="F67" s="68" t="s">
        <v>238</v>
      </c>
      <c r="G67" s="110">
        <v>1</v>
      </c>
      <c r="H67" s="109"/>
    </row>
    <row r="68" spans="1:13">
      <c r="A68" s="64" t="s">
        <v>239</v>
      </c>
      <c r="B68" s="66" t="s">
        <v>240</v>
      </c>
      <c r="C68" s="110"/>
      <c r="D68" s="109"/>
      <c r="E68" s="64" t="s">
        <v>241</v>
      </c>
      <c r="F68" s="68" t="s">
        <v>242</v>
      </c>
      <c r="G68" s="110"/>
      <c r="H68" s="109"/>
    </row>
    <row r="69" spans="1:13">
      <c r="A69" s="64" t="s">
        <v>243</v>
      </c>
      <c r="B69" s="66" t="s">
        <v>244</v>
      </c>
      <c r="C69" s="110"/>
      <c r="D69" s="109"/>
      <c r="E69" s="114" t="s">
        <v>107</v>
      </c>
      <c r="F69" s="68" t="s">
        <v>245</v>
      </c>
      <c r="G69" s="110">
        <v>300</v>
      </c>
      <c r="H69" s="109">
        <v>27</v>
      </c>
    </row>
    <row r="70" spans="1:13">
      <c r="A70" s="64" t="s">
        <v>246</v>
      </c>
      <c r="B70" s="66" t="s">
        <v>247</v>
      </c>
      <c r="C70" s="110"/>
      <c r="D70" s="109"/>
      <c r="E70" s="64" t="s">
        <v>248</v>
      </c>
      <c r="F70" s="68" t="s">
        <v>249</v>
      </c>
      <c r="G70" s="110"/>
      <c r="H70" s="109"/>
    </row>
    <row r="71" spans="1:13">
      <c r="A71" s="64" t="s">
        <v>250</v>
      </c>
      <c r="B71" s="66" t="s">
        <v>251</v>
      </c>
      <c r="C71" s="110"/>
      <c r="D71" s="109"/>
      <c r="E71" s="232" t="s">
        <v>75</v>
      </c>
      <c r="F71" s="69" t="s">
        <v>252</v>
      </c>
      <c r="G71" s="333">
        <f>G59+G60+G61+G69+G70</f>
        <v>309</v>
      </c>
      <c r="H71" s="334">
        <f>H59+H60+H61+H69+H70</f>
        <v>35</v>
      </c>
    </row>
    <row r="72" spans="1:13">
      <c r="A72" s="64" t="s">
        <v>253</v>
      </c>
      <c r="B72" s="66" t="s">
        <v>254</v>
      </c>
      <c r="C72" s="110"/>
      <c r="D72" s="109"/>
      <c r="E72" s="113"/>
      <c r="F72" s="68"/>
      <c r="G72" s="331"/>
      <c r="H72" s="332"/>
    </row>
    <row r="73" spans="1:13">
      <c r="A73" s="64" t="s">
        <v>255</v>
      </c>
      <c r="B73" s="66" t="s">
        <v>256</v>
      </c>
      <c r="C73" s="110"/>
      <c r="D73" s="109"/>
      <c r="E73" s="231" t="s">
        <v>257</v>
      </c>
      <c r="F73" s="69" t="s">
        <v>258</v>
      </c>
      <c r="G73" s="236"/>
      <c r="H73" s="237"/>
    </row>
    <row r="74" spans="1:13">
      <c r="A74" s="64" t="s">
        <v>259</v>
      </c>
      <c r="B74" s="66" t="s">
        <v>260</v>
      </c>
      <c r="C74" s="110"/>
      <c r="D74" s="109"/>
      <c r="E74" s="309"/>
      <c r="F74" s="310"/>
      <c r="G74" s="331"/>
      <c r="H74" s="355"/>
    </row>
    <row r="75" spans="1:13">
      <c r="A75" s="64" t="s">
        <v>261</v>
      </c>
      <c r="B75" s="66" t="s">
        <v>262</v>
      </c>
      <c r="C75" s="110">
        <v>348</v>
      </c>
      <c r="D75" s="109">
        <v>160</v>
      </c>
      <c r="E75" s="243" t="s">
        <v>190</v>
      </c>
      <c r="F75" s="69" t="s">
        <v>263</v>
      </c>
      <c r="G75" s="236"/>
      <c r="H75" s="237"/>
    </row>
    <row r="76" spans="1:13">
      <c r="A76" s="240" t="s">
        <v>105</v>
      </c>
      <c r="B76" s="70" t="s">
        <v>264</v>
      </c>
      <c r="C76" s="333">
        <f>SUM(C68:C75)</f>
        <v>348</v>
      </c>
      <c r="D76" s="334">
        <f>SUM(D68:D75)</f>
        <v>160</v>
      </c>
      <c r="E76" s="309"/>
      <c r="F76" s="310"/>
      <c r="G76" s="331"/>
      <c r="H76" s="355"/>
    </row>
    <row r="77" spans="1:13">
      <c r="A77" s="64"/>
      <c r="B77" s="66"/>
      <c r="C77" s="331"/>
      <c r="D77" s="332"/>
      <c r="E77" s="231" t="s">
        <v>265</v>
      </c>
      <c r="F77" s="69" t="s">
        <v>266</v>
      </c>
      <c r="G77" s="236"/>
      <c r="H77" s="237"/>
    </row>
    <row r="78" spans="1:13">
      <c r="A78" s="73" t="s">
        <v>267</v>
      </c>
      <c r="B78" s="63"/>
      <c r="C78" s="335"/>
      <c r="D78" s="336"/>
      <c r="E78" s="64"/>
      <c r="F78" s="74"/>
      <c r="G78" s="349"/>
      <c r="H78" s="350"/>
      <c r="M78" s="71"/>
    </row>
    <row r="79" spans="1:13">
      <c r="A79" s="64" t="s">
        <v>268</v>
      </c>
      <c r="B79" s="66" t="s">
        <v>269</v>
      </c>
      <c r="C79" s="331">
        <f>SUM(C80:C82)</f>
        <v>0</v>
      </c>
      <c r="D79" s="332">
        <f>SUM(D80:D82)</f>
        <v>0</v>
      </c>
      <c r="E79" s="118" t="s">
        <v>270</v>
      </c>
      <c r="F79" s="72" t="s">
        <v>271</v>
      </c>
      <c r="G79" s="335">
        <f>G71+G73+G75+G77</f>
        <v>309</v>
      </c>
      <c r="H79" s="336">
        <f>H71+H73+H75+H77</f>
        <v>35</v>
      </c>
    </row>
    <row r="80" spans="1:13">
      <c r="A80" s="64" t="s">
        <v>272</v>
      </c>
      <c r="B80" s="66" t="s">
        <v>273</v>
      </c>
      <c r="C80" s="110"/>
      <c r="D80" s="109"/>
      <c r="E80" s="309"/>
      <c r="F80" s="310"/>
      <c r="G80" s="331"/>
      <c r="H80" s="355"/>
    </row>
    <row r="81" spans="1:13">
      <c r="A81" s="64" t="s">
        <v>274</v>
      </c>
      <c r="B81" s="66" t="s">
        <v>275</v>
      </c>
      <c r="C81" s="110"/>
      <c r="D81" s="109"/>
      <c r="E81" s="64"/>
      <c r="F81" s="75"/>
      <c r="G81" s="356"/>
      <c r="H81" s="357"/>
    </row>
    <row r="82" spans="1:13">
      <c r="A82" s="64" t="s">
        <v>276</v>
      </c>
      <c r="B82" s="66" t="s">
        <v>277</v>
      </c>
      <c r="C82" s="110"/>
      <c r="D82" s="109"/>
      <c r="E82" s="120"/>
      <c r="F82" s="76"/>
      <c r="G82" s="356"/>
      <c r="H82" s="357"/>
    </row>
    <row r="83" spans="1:13">
      <c r="A83" s="64" t="s">
        <v>278</v>
      </c>
      <c r="B83" s="66" t="s">
        <v>279</v>
      </c>
      <c r="C83" s="110"/>
      <c r="D83" s="109"/>
      <c r="E83" s="117"/>
      <c r="F83" s="76"/>
      <c r="G83" s="356"/>
      <c r="H83" s="357"/>
    </row>
    <row r="84" spans="1:13">
      <c r="A84" s="64" t="s">
        <v>162</v>
      </c>
      <c r="B84" s="66" t="s">
        <v>280</v>
      </c>
      <c r="C84" s="110"/>
      <c r="D84" s="109"/>
      <c r="E84" s="120"/>
      <c r="F84" s="76"/>
      <c r="G84" s="356"/>
      <c r="H84" s="357"/>
    </row>
    <row r="85" spans="1:13">
      <c r="A85" s="240" t="s">
        <v>281</v>
      </c>
      <c r="B85" s="70" t="s">
        <v>282</v>
      </c>
      <c r="C85" s="333">
        <f>C84+C83+C79</f>
        <v>0</v>
      </c>
      <c r="D85" s="334">
        <f>D84+D83+D79</f>
        <v>0</v>
      </c>
      <c r="E85" s="117"/>
      <c r="F85" s="76"/>
      <c r="G85" s="356"/>
      <c r="H85" s="357"/>
    </row>
    <row r="86" spans="1:13">
      <c r="A86" s="64"/>
      <c r="B86" s="70"/>
      <c r="C86" s="331"/>
      <c r="D86" s="332"/>
      <c r="E86" s="120"/>
      <c r="F86" s="76"/>
      <c r="G86" s="356"/>
      <c r="H86" s="357"/>
      <c r="M86" s="71"/>
    </row>
    <row r="87" spans="1:13">
      <c r="A87" s="73" t="s">
        <v>283</v>
      </c>
      <c r="B87" s="66"/>
      <c r="C87" s="331"/>
      <c r="D87" s="332"/>
      <c r="E87" s="117"/>
      <c r="F87" s="76"/>
      <c r="G87" s="356"/>
      <c r="H87" s="357"/>
    </row>
    <row r="88" spans="1:13">
      <c r="A88" s="64" t="s">
        <v>284</v>
      </c>
      <c r="B88" s="66" t="s">
        <v>285</v>
      </c>
      <c r="C88" s="110">
        <v>39</v>
      </c>
      <c r="D88" s="109">
        <v>73</v>
      </c>
      <c r="E88" s="120"/>
      <c r="F88" s="76"/>
      <c r="G88" s="356"/>
      <c r="H88" s="357"/>
      <c r="M88" s="71"/>
    </row>
    <row r="89" spans="1:13">
      <c r="A89" s="64" t="s">
        <v>286</v>
      </c>
      <c r="B89" s="66" t="s">
        <v>287</v>
      </c>
      <c r="C89" s="110">
        <v>1016</v>
      </c>
      <c r="D89" s="109">
        <v>1698</v>
      </c>
      <c r="E89" s="117"/>
      <c r="F89" s="76"/>
      <c r="G89" s="356"/>
      <c r="H89" s="357"/>
    </row>
    <row r="90" spans="1:13">
      <c r="A90" s="64" t="s">
        <v>288</v>
      </c>
      <c r="B90" s="66" t="s">
        <v>289</v>
      </c>
      <c r="C90" s="110"/>
      <c r="D90" s="109"/>
      <c r="E90" s="117"/>
      <c r="F90" s="76"/>
      <c r="G90" s="356"/>
      <c r="H90" s="357"/>
      <c r="M90" s="71"/>
    </row>
    <row r="91" spans="1:13">
      <c r="A91" s="64" t="s">
        <v>290</v>
      </c>
      <c r="B91" s="66" t="s">
        <v>291</v>
      </c>
      <c r="C91" s="110"/>
      <c r="D91" s="109"/>
      <c r="E91" s="117"/>
      <c r="F91" s="76"/>
      <c r="G91" s="356"/>
      <c r="H91" s="357"/>
    </row>
    <row r="92" spans="1:13">
      <c r="A92" s="240" t="s">
        <v>292</v>
      </c>
      <c r="B92" s="70" t="s">
        <v>293</v>
      </c>
      <c r="C92" s="333">
        <f>SUM(C88:C91)</f>
        <v>1055</v>
      </c>
      <c r="D92" s="334">
        <f>SUM(D88:D91)</f>
        <v>1771</v>
      </c>
      <c r="E92" s="117"/>
      <c r="F92" s="76"/>
      <c r="G92" s="356"/>
      <c r="H92" s="357"/>
      <c r="M92" s="71"/>
    </row>
    <row r="93" spans="1:13">
      <c r="A93" s="231" t="s">
        <v>294</v>
      </c>
      <c r="B93" s="70" t="s">
        <v>295</v>
      </c>
      <c r="C93" s="236"/>
      <c r="D93" s="237"/>
      <c r="E93" s="117"/>
      <c r="F93" s="76"/>
      <c r="G93" s="356"/>
      <c r="H93" s="357"/>
    </row>
    <row r="94" spans="1:13" ht="16.5" thickBot="1">
      <c r="A94" s="233" t="s">
        <v>296</v>
      </c>
      <c r="B94" s="121" t="s">
        <v>297</v>
      </c>
      <c r="C94" s="337">
        <f>C65+C76+C85+C92+C93</f>
        <v>1403</v>
      </c>
      <c r="D94" s="338">
        <f>D65+D76+D85+D92+D93</f>
        <v>1931</v>
      </c>
      <c r="E94" s="138"/>
      <c r="F94" s="139"/>
      <c r="G94" s="358"/>
      <c r="H94" s="359"/>
      <c r="M94" s="71"/>
    </row>
    <row r="95" spans="1:13" ht="32.25" thickBot="1">
      <c r="A95" s="245" t="s">
        <v>298</v>
      </c>
      <c r="B95" s="246" t="s">
        <v>299</v>
      </c>
      <c r="C95" s="339">
        <f>C94+C56</f>
        <v>26226</v>
      </c>
      <c r="D95" s="340">
        <f>D94+D56</f>
        <v>17688</v>
      </c>
      <c r="E95" s="140" t="s">
        <v>300</v>
      </c>
      <c r="F95" s="247" t="s">
        <v>301</v>
      </c>
      <c r="G95" s="339">
        <f>G37+G40+G56+G79</f>
        <v>26226</v>
      </c>
      <c r="H95" s="340">
        <f>H37+H40+H56+H79</f>
        <v>17688</v>
      </c>
    </row>
    <row r="96" spans="1:13">
      <c r="A96" s="94"/>
      <c r="B96" s="311"/>
      <c r="C96" s="94"/>
      <c r="D96" s="94"/>
      <c r="E96" s="312"/>
      <c r="M96" s="71"/>
    </row>
    <row r="97" spans="1:13">
      <c r="A97" s="314"/>
      <c r="B97" s="311"/>
      <c r="C97" s="94"/>
      <c r="D97" s="94"/>
      <c r="E97" s="312"/>
      <c r="M97" s="71"/>
    </row>
    <row r="98" spans="1:13">
      <c r="A98" s="417" t="s">
        <v>8</v>
      </c>
      <c r="B98" s="432">
        <f>pdeReportingDate</f>
        <v>45590</v>
      </c>
      <c r="C98" s="432"/>
      <c r="D98" s="432"/>
      <c r="E98" s="432"/>
      <c r="F98" s="432"/>
      <c r="G98" s="432"/>
      <c r="H98" s="432"/>
      <c r="M98" s="71"/>
    </row>
    <row r="99" spans="1:13">
      <c r="A99" s="417"/>
      <c r="B99" s="40"/>
      <c r="C99" s="40"/>
      <c r="D99" s="40"/>
      <c r="E99" s="40"/>
      <c r="F99" s="40"/>
      <c r="G99" s="40"/>
      <c r="H99" s="40"/>
      <c r="M99" s="71"/>
    </row>
    <row r="100" spans="1:13">
      <c r="A100" s="418" t="s">
        <v>302</v>
      </c>
      <c r="B100" s="433" t="str">
        <f>authorName</f>
        <v>АЛВИС ГРУП БЪЛГАРИЯ ООД - АНГЕЛ ПЕТРОВ</v>
      </c>
      <c r="C100" s="433"/>
      <c r="D100" s="433"/>
      <c r="E100" s="433"/>
      <c r="F100" s="433"/>
      <c r="G100" s="433"/>
      <c r="H100" s="433"/>
    </row>
    <row r="101" spans="1:13">
      <c r="A101" s="418"/>
      <c r="B101" s="56"/>
      <c r="C101" s="56"/>
      <c r="D101" s="56"/>
      <c r="E101" s="56"/>
      <c r="F101" s="56"/>
      <c r="G101" s="56"/>
      <c r="H101" s="56"/>
    </row>
    <row r="102" spans="1:13">
      <c r="A102" s="418" t="s">
        <v>16</v>
      </c>
      <c r="B102" s="434"/>
      <c r="C102" s="434"/>
      <c r="D102" s="434"/>
      <c r="E102" s="434"/>
      <c r="F102" s="434"/>
      <c r="G102" s="434"/>
      <c r="H102" s="434"/>
    </row>
    <row r="103" spans="1:13" ht="21.75" customHeight="1">
      <c r="A103" s="419"/>
      <c r="B103" s="431" t="s">
        <v>303</v>
      </c>
      <c r="C103" s="431"/>
      <c r="D103" s="431"/>
      <c r="E103" s="431"/>
      <c r="M103" s="71"/>
    </row>
    <row r="104" spans="1:13" ht="21.75" customHeight="1">
      <c r="A104" s="419"/>
      <c r="B104" s="431" t="s">
        <v>303</v>
      </c>
      <c r="C104" s="431"/>
      <c r="D104" s="431"/>
      <c r="E104" s="431"/>
    </row>
    <row r="105" spans="1:13" ht="21.75" customHeight="1">
      <c r="A105" s="419"/>
      <c r="B105" s="431" t="s">
        <v>303</v>
      </c>
      <c r="C105" s="431"/>
      <c r="D105" s="431"/>
      <c r="E105" s="431"/>
      <c r="M105" s="71"/>
    </row>
    <row r="106" spans="1:13" ht="21.75" customHeight="1">
      <c r="A106" s="419"/>
      <c r="B106" s="431" t="s">
        <v>303</v>
      </c>
      <c r="C106" s="431"/>
      <c r="D106" s="431"/>
      <c r="E106" s="431"/>
    </row>
    <row r="107" spans="1:13" ht="21.75" customHeight="1">
      <c r="A107" s="419"/>
      <c r="B107" s="431"/>
      <c r="C107" s="431"/>
      <c r="D107" s="431"/>
      <c r="E107" s="431"/>
      <c r="M107" s="71"/>
    </row>
    <row r="108" spans="1:13" ht="21.75" customHeight="1">
      <c r="A108" s="419"/>
      <c r="B108" s="431"/>
      <c r="C108" s="431"/>
      <c r="D108" s="431"/>
      <c r="E108" s="431"/>
    </row>
    <row r="109" spans="1:13" ht="21.75" customHeight="1">
      <c r="A109" s="419"/>
      <c r="B109" s="431"/>
      <c r="C109" s="431"/>
      <c r="D109" s="431"/>
      <c r="E109" s="431"/>
      <c r="M109" s="71"/>
    </row>
    <row r="117" spans="5:13">
      <c r="E117" s="312"/>
    </row>
    <row r="119" spans="5:13">
      <c r="E119" s="312"/>
      <c r="M119" s="71"/>
    </row>
    <row r="121" spans="5:13">
      <c r="E121" s="312"/>
      <c r="M121" s="71"/>
    </row>
    <row r="123" spans="5:13">
      <c r="E123" s="312"/>
    </row>
    <row r="125" spans="5:13">
      <c r="E125" s="312"/>
      <c r="M125" s="71"/>
    </row>
    <row r="127" spans="5:13">
      <c r="E127" s="312"/>
      <c r="M127" s="71"/>
    </row>
    <row r="129" spans="5:13">
      <c r="M129" s="71"/>
    </row>
    <row r="131" spans="5:13">
      <c r="M131" s="71"/>
    </row>
    <row r="133" spans="5:13">
      <c r="M133" s="71"/>
    </row>
    <row r="135" spans="5:13">
      <c r="E135" s="312"/>
      <c r="M135" s="71"/>
    </row>
    <row r="137" spans="5:13">
      <c r="E137" s="312"/>
      <c r="M137" s="71"/>
    </row>
    <row r="139" spans="5:13">
      <c r="E139" s="312"/>
      <c r="M139" s="71"/>
    </row>
    <row r="141" spans="5:13">
      <c r="E141" s="312"/>
      <c r="M141" s="71"/>
    </row>
    <row r="143" spans="5:13">
      <c r="E143" s="312"/>
    </row>
    <row r="145" spans="5:13">
      <c r="E145" s="312"/>
    </row>
    <row r="147" spans="5:13">
      <c r="E147" s="312"/>
    </row>
    <row r="149" spans="5:13">
      <c r="E149" s="312"/>
      <c r="M149" s="71"/>
    </row>
    <row r="151" spans="5:13">
      <c r="M151" s="71"/>
    </row>
    <row r="153" spans="5:13">
      <c r="M153" s="71"/>
    </row>
    <row r="159" spans="5:13">
      <c r="E159" s="312"/>
    </row>
    <row r="161" spans="1:18" s="313" customFormat="1">
      <c r="A161" s="36"/>
      <c r="B161" s="36"/>
      <c r="C161" s="36"/>
      <c r="D161" s="36"/>
      <c r="E161" s="312"/>
      <c r="G161" s="36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</row>
    <row r="163" spans="1:18" s="313" customFormat="1">
      <c r="A163" s="36"/>
      <c r="B163" s="36"/>
      <c r="C163" s="36"/>
      <c r="D163" s="36"/>
      <c r="E163" s="312"/>
      <c r="G163" s="36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</row>
    <row r="165" spans="1:18" s="313" customFormat="1">
      <c r="A165" s="36"/>
      <c r="B165" s="36"/>
      <c r="C165" s="36"/>
      <c r="D165" s="36"/>
      <c r="E165" s="312"/>
      <c r="G165" s="36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</row>
    <row r="167" spans="1:18" s="313" customFormat="1">
      <c r="A167" s="36"/>
      <c r="B167" s="36"/>
      <c r="C167" s="36"/>
      <c r="D167" s="36"/>
      <c r="E167" s="312"/>
      <c r="G167" s="36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</row>
    <row r="175" spans="1:18" s="313" customFormat="1">
      <c r="A175" s="36"/>
      <c r="B175" s="36"/>
      <c r="C175" s="36"/>
      <c r="D175" s="36"/>
      <c r="E175" s="312"/>
      <c r="G175" s="36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</row>
    <row r="177" spans="1:18" s="313" customFormat="1">
      <c r="A177" s="36"/>
      <c r="B177" s="36"/>
      <c r="C177" s="36"/>
      <c r="D177" s="36"/>
      <c r="E177" s="312"/>
      <c r="G177" s="36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</row>
    <row r="179" spans="1:18" s="313" customFormat="1">
      <c r="A179" s="36"/>
      <c r="B179" s="36"/>
      <c r="C179" s="36"/>
      <c r="D179" s="36"/>
      <c r="E179" s="312"/>
      <c r="G179" s="36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</row>
    <row r="181" spans="1:18" s="313" customFormat="1">
      <c r="A181" s="36"/>
      <c r="B181" s="36"/>
      <c r="C181" s="36"/>
      <c r="D181" s="36"/>
      <c r="E181" s="312"/>
      <c r="G181" s="36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</row>
    <row r="185" spans="1:18" s="313" customFormat="1">
      <c r="A185" s="36"/>
      <c r="B185" s="36"/>
      <c r="C185" s="36"/>
      <c r="D185" s="36"/>
      <c r="E185" s="312"/>
      <c r="G185" s="36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6" zoomScaleNormal="70" zoomScaleSheetLayoutView="100" workbookViewId="0">
      <selection activeCell="G27" sqref="G27"/>
    </sheetView>
  </sheetViews>
  <sheetFormatPr defaultColWidth="9.28515625" defaultRowHeight="15.75"/>
  <cols>
    <col min="1" max="1" width="50.7109375" style="29" customWidth="1"/>
    <col min="2" max="2" width="10.7109375" style="29" customWidth="1"/>
    <col min="3" max="4" width="15.7109375" style="28" customWidth="1"/>
    <col min="5" max="5" width="50.7109375" style="29" customWidth="1"/>
    <col min="6" max="6" width="10.7109375" style="29" customWidth="1"/>
    <col min="7" max="8" width="15.7109375" style="28" customWidth="1"/>
    <col min="9" max="16384" width="9.28515625" style="28"/>
  </cols>
  <sheetData>
    <row r="1" spans="1:8">
      <c r="A1" s="15" t="s">
        <v>304</v>
      </c>
      <c r="B1" s="25"/>
      <c r="C1" s="25"/>
      <c r="D1" s="25"/>
      <c r="E1" s="45"/>
      <c r="F1" s="26"/>
      <c r="G1" s="13"/>
      <c r="H1" s="13"/>
    </row>
    <row r="2" spans="1:8">
      <c r="A2" s="46" t="str">
        <f>CONCATENATE("(",LOWER(reportConsolidation),")")</f>
        <v>(на индивидуална основа)</v>
      </c>
      <c r="B2" s="15"/>
      <c r="C2" s="15"/>
      <c r="D2" s="15"/>
      <c r="E2" s="45"/>
      <c r="F2" s="26"/>
      <c r="G2" s="13"/>
      <c r="H2" s="13"/>
    </row>
    <row r="3" spans="1:8">
      <c r="A3" s="25"/>
      <c r="B3" s="18"/>
      <c r="C3" s="18"/>
      <c r="D3" s="18"/>
      <c r="E3" s="45"/>
      <c r="F3" s="47"/>
      <c r="G3" s="13"/>
      <c r="H3" s="13"/>
    </row>
    <row r="4" spans="1:8">
      <c r="A4" s="53" t="str">
        <f>CONCATENATE("на ",UPPER(pdeName))</f>
        <v>на АЛФА БЪЛГАРИЯ АД</v>
      </c>
      <c r="B4" s="18"/>
      <c r="C4" s="18"/>
      <c r="D4" s="18"/>
      <c r="E4" s="45"/>
      <c r="F4" s="39"/>
      <c r="G4" s="100"/>
      <c r="H4" s="49"/>
    </row>
    <row r="5" spans="1:8">
      <c r="A5" s="53" t="str">
        <f>CONCATENATE("ЕИК по БУЛСТАТ: ", pdeBulstat)</f>
        <v>ЕИК по БУЛСТАТ: 200845765</v>
      </c>
      <c r="B5" s="305"/>
      <c r="C5" s="305"/>
      <c r="D5" s="305"/>
      <c r="E5" s="13"/>
      <c r="F5" s="55"/>
      <c r="G5" s="56"/>
      <c r="H5" s="13"/>
    </row>
    <row r="6" spans="1:8">
      <c r="A6" s="53" t="str">
        <f>CONCATENATE("към ",TEXT(endDate,"dd.mm.yyyy")," г.")</f>
        <v>към 30.09.2024 г.</v>
      </c>
      <c r="B6" s="15"/>
      <c r="C6" s="15"/>
      <c r="D6" s="15"/>
      <c r="E6" s="13"/>
      <c r="F6" s="55"/>
      <c r="G6" s="58"/>
      <c r="H6" s="13"/>
    </row>
    <row r="7" spans="1:8" ht="16.5" thickBot="1">
      <c r="A7" s="27"/>
      <c r="B7" s="13"/>
      <c r="G7" s="13"/>
      <c r="H7" s="30" t="s">
        <v>35</v>
      </c>
    </row>
    <row r="8" spans="1:8" ht="31.5">
      <c r="A8" s="141" t="s">
        <v>305</v>
      </c>
      <c r="B8" s="142" t="s">
        <v>37</v>
      </c>
      <c r="C8" s="142" t="s">
        <v>38</v>
      </c>
      <c r="D8" s="143" t="s">
        <v>42</v>
      </c>
      <c r="E8" s="141" t="s">
        <v>306</v>
      </c>
      <c r="F8" s="142" t="s">
        <v>37</v>
      </c>
      <c r="G8" s="142" t="s">
        <v>38</v>
      </c>
      <c r="H8" s="143" t="s">
        <v>42</v>
      </c>
    </row>
    <row r="9" spans="1:8" ht="16.5" thickBot="1">
      <c r="A9" s="157" t="s">
        <v>43</v>
      </c>
      <c r="B9" s="158" t="s">
        <v>44</v>
      </c>
      <c r="C9" s="158">
        <v>1</v>
      </c>
      <c r="D9" s="159">
        <v>2</v>
      </c>
      <c r="E9" s="157" t="s">
        <v>43</v>
      </c>
      <c r="F9" s="158" t="s">
        <v>44</v>
      </c>
      <c r="G9" s="158">
        <v>1</v>
      </c>
      <c r="H9" s="159">
        <v>2</v>
      </c>
    </row>
    <row r="10" spans="1:8">
      <c r="A10" s="160" t="s">
        <v>307</v>
      </c>
      <c r="B10" s="161"/>
      <c r="C10" s="162"/>
      <c r="D10" s="163"/>
      <c r="E10" s="160" t="s">
        <v>308</v>
      </c>
      <c r="F10" s="172"/>
      <c r="G10" s="364"/>
      <c r="H10" s="365"/>
    </row>
    <row r="11" spans="1:8">
      <c r="A11" s="145" t="s">
        <v>309</v>
      </c>
      <c r="B11" s="102"/>
      <c r="C11" s="103"/>
      <c r="D11" s="153"/>
      <c r="E11" s="145" t="s">
        <v>310</v>
      </c>
      <c r="F11" s="104"/>
      <c r="G11" s="103"/>
      <c r="H11" s="153"/>
    </row>
    <row r="12" spans="1:8">
      <c r="A12" s="107" t="s">
        <v>311</v>
      </c>
      <c r="B12" s="105" t="s">
        <v>312</v>
      </c>
      <c r="C12" s="224">
        <v>1</v>
      </c>
      <c r="D12" s="225"/>
      <c r="E12" s="107" t="s">
        <v>313</v>
      </c>
      <c r="F12" s="151" t="s">
        <v>314</v>
      </c>
      <c r="G12" s="224"/>
      <c r="H12" s="225"/>
    </row>
    <row r="13" spans="1:8">
      <c r="A13" s="107" t="s">
        <v>315</v>
      </c>
      <c r="B13" s="105" t="s">
        <v>316</v>
      </c>
      <c r="C13" s="224">
        <v>28</v>
      </c>
      <c r="D13" s="225">
        <v>99</v>
      </c>
      <c r="E13" s="107" t="s">
        <v>317</v>
      </c>
      <c r="F13" s="151" t="s">
        <v>318</v>
      </c>
      <c r="G13" s="224"/>
      <c r="H13" s="225"/>
    </row>
    <row r="14" spans="1:8">
      <c r="A14" s="107" t="s">
        <v>319</v>
      </c>
      <c r="B14" s="105" t="s">
        <v>320</v>
      </c>
      <c r="C14" s="224"/>
      <c r="D14" s="225"/>
      <c r="E14" s="107" t="s">
        <v>321</v>
      </c>
      <c r="F14" s="151" t="s">
        <v>322</v>
      </c>
      <c r="G14" s="224"/>
      <c r="H14" s="225"/>
    </row>
    <row r="15" spans="1:8">
      <c r="A15" s="107" t="s">
        <v>323</v>
      </c>
      <c r="B15" s="105" t="s">
        <v>324</v>
      </c>
      <c r="C15" s="224">
        <v>112</v>
      </c>
      <c r="D15" s="225">
        <v>81</v>
      </c>
      <c r="E15" s="107" t="s">
        <v>107</v>
      </c>
      <c r="F15" s="151" t="s">
        <v>325</v>
      </c>
      <c r="G15" s="224"/>
      <c r="H15" s="225"/>
    </row>
    <row r="16" spans="1:8">
      <c r="A16" s="107" t="s">
        <v>326</v>
      </c>
      <c r="B16" s="105" t="s">
        <v>327</v>
      </c>
      <c r="C16" s="224">
        <v>21</v>
      </c>
      <c r="D16" s="225">
        <v>14</v>
      </c>
      <c r="E16" s="147" t="s">
        <v>80</v>
      </c>
      <c r="F16" s="173" t="s">
        <v>328</v>
      </c>
      <c r="G16" s="360">
        <f>SUM(G12:G15)</f>
        <v>0</v>
      </c>
      <c r="H16" s="361">
        <f>SUM(H12:H15)</f>
        <v>0</v>
      </c>
    </row>
    <row r="17" spans="1:8" ht="31.5">
      <c r="A17" s="107" t="s">
        <v>329</v>
      </c>
      <c r="B17" s="105" t="s">
        <v>330</v>
      </c>
      <c r="C17" s="224"/>
      <c r="D17" s="225"/>
      <c r="E17" s="107"/>
      <c r="F17" s="148"/>
      <c r="G17" s="103"/>
      <c r="H17" s="153"/>
    </row>
    <row r="18" spans="1:8" ht="31.5">
      <c r="A18" s="107" t="s">
        <v>331</v>
      </c>
      <c r="B18" s="105" t="s">
        <v>332</v>
      </c>
      <c r="C18" s="224"/>
      <c r="D18" s="225"/>
      <c r="E18" s="145" t="s">
        <v>333</v>
      </c>
      <c r="F18" s="149" t="s">
        <v>334</v>
      </c>
      <c r="G18" s="369"/>
      <c r="H18" s="370"/>
    </row>
    <row r="19" spans="1:8">
      <c r="A19" s="107" t="s">
        <v>335</v>
      </c>
      <c r="B19" s="105" t="s">
        <v>336</v>
      </c>
      <c r="C19" s="224">
        <v>8485</v>
      </c>
      <c r="D19" s="225">
        <v>229</v>
      </c>
      <c r="E19" s="107" t="s">
        <v>337</v>
      </c>
      <c r="F19" s="148" t="s">
        <v>338</v>
      </c>
      <c r="G19" s="224"/>
      <c r="H19" s="225"/>
    </row>
    <row r="20" spans="1:8">
      <c r="A20" s="146" t="s">
        <v>339</v>
      </c>
      <c r="B20" s="105" t="s">
        <v>340</v>
      </c>
      <c r="C20" s="224"/>
      <c r="D20" s="225"/>
      <c r="E20" s="145"/>
      <c r="F20" s="104"/>
      <c r="G20" s="103"/>
      <c r="H20" s="153"/>
    </row>
    <row r="21" spans="1:8">
      <c r="A21" s="146" t="s">
        <v>341</v>
      </c>
      <c r="B21" s="105" t="s">
        <v>342</v>
      </c>
      <c r="C21" s="224"/>
      <c r="D21" s="225">
        <v>5</v>
      </c>
      <c r="E21" s="145" t="s">
        <v>343</v>
      </c>
      <c r="F21" s="104"/>
      <c r="G21" s="103"/>
      <c r="H21" s="153"/>
    </row>
    <row r="22" spans="1:8">
      <c r="A22" s="147" t="s">
        <v>80</v>
      </c>
      <c r="B22" s="106" t="s">
        <v>344</v>
      </c>
      <c r="C22" s="360">
        <f>SUM(C12:C18)+C19</f>
        <v>8647</v>
      </c>
      <c r="D22" s="361">
        <f>SUM(D12:D18)+D19</f>
        <v>423</v>
      </c>
      <c r="E22" s="107" t="s">
        <v>345</v>
      </c>
      <c r="F22" s="148" t="s">
        <v>346</v>
      </c>
      <c r="G22" s="224"/>
      <c r="H22" s="225"/>
    </row>
    <row r="23" spans="1:8">
      <c r="A23" s="145"/>
      <c r="B23" s="105"/>
      <c r="C23" s="103"/>
      <c r="D23" s="153"/>
      <c r="E23" s="146" t="s">
        <v>347</v>
      </c>
      <c r="F23" s="148" t="s">
        <v>348</v>
      </c>
      <c r="G23" s="224"/>
      <c r="H23" s="225"/>
    </row>
    <row r="24" spans="1:8" ht="31.5">
      <c r="A24" s="145" t="s">
        <v>349</v>
      </c>
      <c r="B24" s="148"/>
      <c r="C24" s="103"/>
      <c r="D24" s="153"/>
      <c r="E24" s="107" t="s">
        <v>350</v>
      </c>
      <c r="F24" s="148" t="s">
        <v>351</v>
      </c>
      <c r="G24" s="224"/>
      <c r="H24" s="225"/>
    </row>
    <row r="25" spans="1:8" ht="31.5">
      <c r="A25" s="107" t="s">
        <v>352</v>
      </c>
      <c r="B25" s="148" t="s">
        <v>353</v>
      </c>
      <c r="C25" s="224">
        <v>4</v>
      </c>
      <c r="D25" s="225"/>
      <c r="E25" s="107" t="s">
        <v>354</v>
      </c>
      <c r="F25" s="148" t="s">
        <v>355</v>
      </c>
      <c r="G25" s="224">
        <v>2</v>
      </c>
      <c r="H25" s="225"/>
    </row>
    <row r="26" spans="1:8" ht="31.5">
      <c r="A26" s="107" t="s">
        <v>356</v>
      </c>
      <c r="B26" s="148" t="s">
        <v>357</v>
      </c>
      <c r="C26" s="224"/>
      <c r="D26" s="225"/>
      <c r="E26" s="107" t="s">
        <v>358</v>
      </c>
      <c r="F26" s="148" t="s">
        <v>359</v>
      </c>
      <c r="G26" s="224">
        <v>9115</v>
      </c>
      <c r="H26" s="225">
        <v>2</v>
      </c>
    </row>
    <row r="27" spans="1:8" ht="31.5">
      <c r="A27" s="107" t="s">
        <v>360</v>
      </c>
      <c r="B27" s="148" t="s">
        <v>361</v>
      </c>
      <c r="C27" s="224">
        <v>2</v>
      </c>
      <c r="D27" s="225">
        <v>3</v>
      </c>
      <c r="E27" s="147" t="s">
        <v>132</v>
      </c>
      <c r="F27" s="149" t="s">
        <v>362</v>
      </c>
      <c r="G27" s="360">
        <f>SUM(G22:G26)</f>
        <v>9117</v>
      </c>
      <c r="H27" s="361">
        <f>SUM(H22:H26)</f>
        <v>2</v>
      </c>
    </row>
    <row r="28" spans="1:8">
      <c r="A28" s="107" t="s">
        <v>107</v>
      </c>
      <c r="B28" s="148" t="s">
        <v>363</v>
      </c>
      <c r="C28" s="224"/>
      <c r="D28" s="225"/>
      <c r="E28" s="146"/>
      <c r="F28" s="104"/>
      <c r="G28" s="103"/>
      <c r="H28" s="153"/>
    </row>
    <row r="29" spans="1:8">
      <c r="A29" s="147" t="s">
        <v>105</v>
      </c>
      <c r="B29" s="149" t="s">
        <v>364</v>
      </c>
      <c r="C29" s="360">
        <f>SUM(C25:C28)</f>
        <v>6</v>
      </c>
      <c r="D29" s="361">
        <f>SUM(D25:D28)</f>
        <v>3</v>
      </c>
      <c r="E29" s="107"/>
      <c r="F29" s="104"/>
      <c r="G29" s="103"/>
      <c r="H29" s="153"/>
    </row>
    <row r="30" spans="1:8" ht="16.5" thickBot="1">
      <c r="A30" s="164"/>
      <c r="B30" s="165"/>
      <c r="C30" s="176"/>
      <c r="D30" s="177"/>
      <c r="E30" s="166"/>
      <c r="F30" s="174"/>
      <c r="G30" s="168"/>
      <c r="H30" s="169"/>
    </row>
    <row r="31" spans="1:8" ht="31.5">
      <c r="A31" s="160" t="s">
        <v>365</v>
      </c>
      <c r="B31" s="142" t="s">
        <v>366</v>
      </c>
      <c r="C31" s="162">
        <f>C29+C22</f>
        <v>8653</v>
      </c>
      <c r="D31" s="163">
        <f>D29+D22</f>
        <v>426</v>
      </c>
      <c r="E31" s="160" t="s">
        <v>367</v>
      </c>
      <c r="F31" s="175" t="s">
        <v>368</v>
      </c>
      <c r="G31" s="162">
        <f>G16+G18+G27</f>
        <v>9117</v>
      </c>
      <c r="H31" s="163">
        <f>H16+H18+H27</f>
        <v>2</v>
      </c>
    </row>
    <row r="32" spans="1:8">
      <c r="A32" s="144"/>
      <c r="B32" s="101"/>
      <c r="C32" s="152"/>
      <c r="D32" s="154"/>
      <c r="E32" s="144"/>
      <c r="F32" s="148"/>
      <c r="G32" s="103"/>
      <c r="H32" s="153"/>
    </row>
    <row r="33" spans="1:8">
      <c r="A33" s="144" t="s">
        <v>369</v>
      </c>
      <c r="B33" s="101" t="s">
        <v>370</v>
      </c>
      <c r="C33" s="152">
        <f>IF((G31-C31)&gt;0,G31-C31,0)</f>
        <v>464</v>
      </c>
      <c r="D33" s="154">
        <f>IF((H31-D31)&gt;0,H31-D31,0)</f>
        <v>0</v>
      </c>
      <c r="E33" s="144" t="s">
        <v>371</v>
      </c>
      <c r="F33" s="149" t="s">
        <v>372</v>
      </c>
      <c r="G33" s="360">
        <f>IF((C31-G31)&gt;0,C31-G31,0)</f>
        <v>0</v>
      </c>
      <c r="H33" s="361">
        <f>IF((D31-H31)&gt;0,D31-H31,0)</f>
        <v>424</v>
      </c>
    </row>
    <row r="34" spans="1:8" ht="31.5">
      <c r="A34" s="150" t="s">
        <v>373</v>
      </c>
      <c r="B34" s="149" t="s">
        <v>374</v>
      </c>
      <c r="C34" s="224"/>
      <c r="D34" s="225"/>
      <c r="E34" s="145" t="s">
        <v>375</v>
      </c>
      <c r="F34" s="148" t="s">
        <v>376</v>
      </c>
      <c r="G34" s="224"/>
      <c r="H34" s="225"/>
    </row>
    <row r="35" spans="1:8">
      <c r="A35" s="145" t="s">
        <v>377</v>
      </c>
      <c r="B35" s="149" t="s">
        <v>378</v>
      </c>
      <c r="C35" s="224"/>
      <c r="D35" s="225"/>
      <c r="E35" s="145" t="s">
        <v>379</v>
      </c>
      <c r="F35" s="148" t="s">
        <v>380</v>
      </c>
      <c r="G35" s="224"/>
      <c r="H35" s="225"/>
    </row>
    <row r="36" spans="1:8" ht="16.5" thickBot="1">
      <c r="A36" s="167" t="s">
        <v>381</v>
      </c>
      <c r="B36" s="165" t="s">
        <v>382</v>
      </c>
      <c r="C36" s="366">
        <f>C31-C34+C35</f>
        <v>8653</v>
      </c>
      <c r="D36" s="367">
        <f>D31-D34+D35</f>
        <v>426</v>
      </c>
      <c r="E36" s="171" t="s">
        <v>383</v>
      </c>
      <c r="F36" s="165" t="s">
        <v>384</v>
      </c>
      <c r="G36" s="176">
        <f>G35-G34+G31</f>
        <v>9117</v>
      </c>
      <c r="H36" s="177">
        <f>H35-H34+H31</f>
        <v>2</v>
      </c>
    </row>
    <row r="37" spans="1:8">
      <c r="A37" s="170" t="s">
        <v>385</v>
      </c>
      <c r="B37" s="142" t="s">
        <v>386</v>
      </c>
      <c r="C37" s="162">
        <f>IF((G36-C36)&gt;0,G36-C36,0)</f>
        <v>464</v>
      </c>
      <c r="D37" s="163">
        <f>IF((H36-D36)&gt;0,H36-D36,0)</f>
        <v>0</v>
      </c>
      <c r="E37" s="170" t="s">
        <v>387</v>
      </c>
      <c r="F37" s="175" t="s">
        <v>388</v>
      </c>
      <c r="G37" s="162">
        <f>IF((C36-G36)&gt;0,C36-G36,0)</f>
        <v>0</v>
      </c>
      <c r="H37" s="163">
        <f>IF((D36-H36)&gt;0,D36-H36,0)</f>
        <v>424</v>
      </c>
    </row>
    <row r="38" spans="1:8">
      <c r="A38" s="145" t="s">
        <v>389</v>
      </c>
      <c r="B38" s="149" t="s">
        <v>390</v>
      </c>
      <c r="C38" s="360">
        <f>C39+C40+C41</f>
        <v>0</v>
      </c>
      <c r="D38" s="361">
        <f>D39+D40+D41</f>
        <v>0</v>
      </c>
      <c r="E38" s="155"/>
      <c r="F38" s="104"/>
      <c r="G38" s="103"/>
      <c r="H38" s="153"/>
    </row>
    <row r="39" spans="1:8" ht="31.5">
      <c r="A39" s="107" t="s">
        <v>391</v>
      </c>
      <c r="B39" s="148" t="s">
        <v>392</v>
      </c>
      <c r="C39" s="224"/>
      <c r="D39" s="225"/>
      <c r="E39" s="155"/>
      <c r="F39" s="104"/>
      <c r="G39" s="103"/>
      <c r="H39" s="153"/>
    </row>
    <row r="40" spans="1:8" ht="31.5">
      <c r="A40" s="107" t="s">
        <v>393</v>
      </c>
      <c r="B40" s="151" t="s">
        <v>394</v>
      </c>
      <c r="C40" s="224"/>
      <c r="D40" s="225"/>
      <c r="E40" s="155"/>
      <c r="F40" s="148"/>
      <c r="G40" s="103"/>
      <c r="H40" s="153"/>
    </row>
    <row r="41" spans="1:8">
      <c r="A41" s="107" t="s">
        <v>395</v>
      </c>
      <c r="B41" s="151" t="s">
        <v>396</v>
      </c>
      <c r="C41" s="224"/>
      <c r="D41" s="225"/>
      <c r="E41" s="155"/>
      <c r="F41" s="148"/>
      <c r="G41" s="103"/>
      <c r="H41" s="153"/>
    </row>
    <row r="42" spans="1:8">
      <c r="A42" s="144" t="s">
        <v>397</v>
      </c>
      <c r="B42" s="108" t="s">
        <v>398</v>
      </c>
      <c r="C42" s="152">
        <f>+IF((G36-C36-C38)&gt;0,G36-C36-C38,0)</f>
        <v>464</v>
      </c>
      <c r="D42" s="154">
        <f>+IF((H36-D36-D38)&gt;0,H36-D36-D38,0)</f>
        <v>0</v>
      </c>
      <c r="E42" s="156" t="s">
        <v>399</v>
      </c>
      <c r="F42" s="108" t="s">
        <v>400</v>
      </c>
      <c r="G42" s="152">
        <f>IF(G37&gt;0,IF(C38+G37&lt;0,0,C38+G37),IF(C37-C38&lt;0,C38-C37,0))</f>
        <v>0</v>
      </c>
      <c r="H42" s="154">
        <f>IF(H37&gt;0,IF(D38+H37&lt;0,0,D38+H37),IF(D37-D38&lt;0,D38-D37,0))</f>
        <v>424</v>
      </c>
    </row>
    <row r="43" spans="1:8">
      <c r="A43" s="144" t="s">
        <v>401</v>
      </c>
      <c r="B43" s="101" t="s">
        <v>402</v>
      </c>
      <c r="C43" s="224"/>
      <c r="D43" s="225"/>
      <c r="E43" s="144" t="s">
        <v>401</v>
      </c>
      <c r="F43" s="108" t="s">
        <v>403</v>
      </c>
      <c r="G43" s="321"/>
      <c r="H43" s="368"/>
    </row>
    <row r="44" spans="1:8" ht="16.5" thickBot="1">
      <c r="A44" s="171" t="s">
        <v>404</v>
      </c>
      <c r="B44" s="158" t="s">
        <v>405</v>
      </c>
      <c r="C44" s="176">
        <f>IF(G42=0,IF(C42-C43&gt;0,C42-C43+G43,0),IF(G42-G43&lt;0,G43-G42+C42,0))</f>
        <v>464</v>
      </c>
      <c r="D44" s="177">
        <f>IF(H42=0,IF(D42-D43&gt;0,D42-D43+H43,0),IF(H42-H43&lt;0,H43-H42+D42,0))</f>
        <v>0</v>
      </c>
      <c r="E44" s="171" t="s">
        <v>406</v>
      </c>
      <c r="F44" s="178" t="s">
        <v>407</v>
      </c>
      <c r="G44" s="176">
        <f>IF(C42=0,IF(G42-G43&gt;0,G42-G43+C43,0),IF(C42-C43&lt;0,C43-C42+G43,0))</f>
        <v>0</v>
      </c>
      <c r="H44" s="177">
        <f>IF(D42=0,IF(H42-H43&gt;0,H42-H43+D43,0),IF(D42-D43&lt;0,D43-D42+H43,0))</f>
        <v>424</v>
      </c>
    </row>
    <row r="45" spans="1:8" ht="16.5" thickBot="1">
      <c r="A45" s="179" t="s">
        <v>408</v>
      </c>
      <c r="B45" s="180" t="s">
        <v>409</v>
      </c>
      <c r="C45" s="362">
        <f>C36+C38+C42</f>
        <v>9117</v>
      </c>
      <c r="D45" s="363">
        <f>D36+D38+D42</f>
        <v>426</v>
      </c>
      <c r="E45" s="179" t="s">
        <v>410</v>
      </c>
      <c r="F45" s="181" t="s">
        <v>411</v>
      </c>
      <c r="G45" s="362">
        <f>G42+G36</f>
        <v>9117</v>
      </c>
      <c r="H45" s="363">
        <f>H42+H36</f>
        <v>426</v>
      </c>
    </row>
    <row r="46" spans="1:8">
      <c r="B46" s="306"/>
      <c r="C46" s="307"/>
      <c r="D46" s="307"/>
      <c r="E46" s="308"/>
      <c r="G46" s="307"/>
      <c r="H46" s="307"/>
    </row>
    <row r="47" spans="1:8">
      <c r="A47" s="435" t="s">
        <v>412</v>
      </c>
      <c r="B47" s="435"/>
      <c r="C47" s="435"/>
      <c r="D47" s="435"/>
      <c r="E47" s="435"/>
      <c r="G47" s="307"/>
      <c r="H47" s="307"/>
    </row>
    <row r="48" spans="1:8">
      <c r="B48" s="306"/>
      <c r="C48" s="307"/>
      <c r="D48" s="307"/>
      <c r="E48" s="308"/>
      <c r="G48" s="307"/>
      <c r="H48" s="307"/>
    </row>
    <row r="49" spans="1:13">
      <c r="C49" s="307"/>
      <c r="D49" s="307"/>
      <c r="G49" s="307"/>
      <c r="H49" s="307"/>
    </row>
    <row r="50" spans="1:13" s="34" customFormat="1">
      <c r="A50" s="417" t="s">
        <v>8</v>
      </c>
      <c r="B50" s="432">
        <f>pdeReportingDate</f>
        <v>45590</v>
      </c>
      <c r="C50" s="432"/>
      <c r="D50" s="432"/>
      <c r="E50" s="432"/>
      <c r="F50" s="432"/>
      <c r="G50" s="432"/>
      <c r="H50" s="432"/>
      <c r="M50" s="71"/>
    </row>
    <row r="51" spans="1:13" s="34" customFormat="1">
      <c r="A51" s="417"/>
      <c r="B51" s="40"/>
      <c r="C51" s="40"/>
      <c r="D51" s="40"/>
      <c r="E51" s="40"/>
      <c r="F51" s="40"/>
      <c r="G51" s="40"/>
      <c r="H51" s="40"/>
      <c r="M51" s="71"/>
    </row>
    <row r="52" spans="1:13" s="34" customFormat="1">
      <c r="A52" s="418" t="s">
        <v>302</v>
      </c>
      <c r="B52" s="433" t="str">
        <f>authorName</f>
        <v>АЛВИС ГРУП БЪЛГАРИЯ ООД - АНГЕЛ ПЕТРОВ</v>
      </c>
      <c r="C52" s="433"/>
      <c r="D52" s="433"/>
      <c r="E52" s="433"/>
      <c r="F52" s="433"/>
      <c r="G52" s="433"/>
      <c r="H52" s="433"/>
    </row>
    <row r="53" spans="1:13" s="34" customFormat="1">
      <c r="A53" s="418"/>
      <c r="B53" s="56"/>
      <c r="C53" s="56"/>
      <c r="D53" s="56"/>
      <c r="E53" s="56"/>
      <c r="F53" s="56"/>
      <c r="G53" s="56"/>
      <c r="H53" s="56"/>
    </row>
    <row r="54" spans="1:13" s="34" customFormat="1">
      <c r="A54" s="418" t="s">
        <v>16</v>
      </c>
      <c r="B54" s="434"/>
      <c r="C54" s="434"/>
      <c r="D54" s="434"/>
      <c r="E54" s="434"/>
      <c r="F54" s="434"/>
      <c r="G54" s="434"/>
      <c r="H54" s="434"/>
    </row>
    <row r="55" spans="1:13" ht="15.75" customHeight="1">
      <c r="A55" s="419"/>
      <c r="B55" s="431" t="s">
        <v>303</v>
      </c>
      <c r="C55" s="431"/>
      <c r="D55" s="431"/>
      <c r="E55" s="431"/>
      <c r="F55" s="313"/>
      <c r="G55" s="36"/>
      <c r="H55" s="34"/>
    </row>
    <row r="56" spans="1:13" ht="15.75" customHeight="1">
      <c r="A56" s="419"/>
      <c r="B56" s="431" t="s">
        <v>303</v>
      </c>
      <c r="C56" s="431"/>
      <c r="D56" s="431"/>
      <c r="E56" s="431"/>
      <c r="F56" s="313"/>
      <c r="G56" s="36"/>
      <c r="H56" s="34"/>
    </row>
    <row r="57" spans="1:13" ht="15.75" customHeight="1">
      <c r="A57" s="419"/>
      <c r="B57" s="431" t="s">
        <v>303</v>
      </c>
      <c r="C57" s="431"/>
      <c r="D57" s="431"/>
      <c r="E57" s="431"/>
      <c r="F57" s="313"/>
      <c r="G57" s="36"/>
      <c r="H57" s="34"/>
    </row>
    <row r="58" spans="1:13" ht="15.75" customHeight="1">
      <c r="A58" s="419"/>
      <c r="B58" s="431" t="s">
        <v>303</v>
      </c>
      <c r="C58" s="431"/>
      <c r="D58" s="431"/>
      <c r="E58" s="431"/>
      <c r="F58" s="313"/>
      <c r="G58" s="36"/>
      <c r="H58" s="34"/>
    </row>
    <row r="59" spans="1:13">
      <c r="A59" s="419"/>
      <c r="B59" s="431"/>
      <c r="C59" s="431"/>
      <c r="D59" s="431"/>
      <c r="E59" s="431"/>
      <c r="F59" s="313"/>
      <c r="G59" s="36"/>
      <c r="H59" s="34"/>
    </row>
    <row r="60" spans="1:13">
      <c r="A60" s="419"/>
      <c r="B60" s="431"/>
      <c r="C60" s="431"/>
      <c r="D60" s="431"/>
      <c r="E60" s="431"/>
      <c r="F60" s="313"/>
      <c r="G60" s="36"/>
      <c r="H60" s="34"/>
    </row>
    <row r="61" spans="1:13">
      <c r="A61" s="419"/>
      <c r="B61" s="431"/>
      <c r="C61" s="431"/>
      <c r="D61" s="431"/>
      <c r="E61" s="431"/>
      <c r="F61" s="313"/>
      <c r="G61" s="36"/>
      <c r="H61" s="34"/>
    </row>
    <row r="62" spans="1:13">
      <c r="C62" s="307"/>
      <c r="D62" s="307"/>
      <c r="G62" s="307"/>
      <c r="H62" s="307"/>
    </row>
    <row r="63" spans="1:13">
      <c r="C63" s="307"/>
      <c r="D63" s="307"/>
      <c r="G63" s="307"/>
      <c r="H63" s="307"/>
    </row>
    <row r="64" spans="1:13">
      <c r="C64" s="307"/>
      <c r="D64" s="307"/>
      <c r="G64" s="307"/>
      <c r="H64" s="307"/>
    </row>
    <row r="65" spans="3:8">
      <c r="C65" s="307"/>
      <c r="D65" s="307"/>
      <c r="G65" s="307"/>
      <c r="H65" s="307"/>
    </row>
    <row r="66" spans="3:8">
      <c r="C66" s="307"/>
      <c r="D66" s="307"/>
      <c r="G66" s="307"/>
      <c r="H66" s="307"/>
    </row>
    <row r="67" spans="3:8">
      <c r="C67" s="307"/>
      <c r="D67" s="307"/>
      <c r="G67" s="307"/>
      <c r="H67" s="307"/>
    </row>
    <row r="68" spans="3:8">
      <c r="C68" s="307"/>
      <c r="D68" s="307"/>
      <c r="G68" s="307"/>
      <c r="H68" s="307"/>
    </row>
    <row r="69" spans="3:8">
      <c r="C69" s="307"/>
      <c r="D69" s="307"/>
      <c r="G69" s="307"/>
      <c r="H69" s="307"/>
    </row>
    <row r="70" spans="3:8">
      <c r="C70" s="307"/>
      <c r="D70" s="307"/>
      <c r="G70" s="307"/>
      <c r="H70" s="307"/>
    </row>
    <row r="71" spans="3:8">
      <c r="C71" s="307"/>
      <c r="D71" s="307"/>
      <c r="G71" s="307"/>
      <c r="H71" s="307"/>
    </row>
    <row r="72" spans="3:8">
      <c r="C72" s="307"/>
      <c r="D72" s="307"/>
      <c r="G72" s="307"/>
      <c r="H72" s="307"/>
    </row>
    <row r="73" spans="3:8">
      <c r="C73" s="307"/>
      <c r="D73" s="307"/>
      <c r="G73" s="307"/>
      <c r="H73" s="307"/>
    </row>
    <row r="74" spans="3:8">
      <c r="C74" s="307"/>
      <c r="D74" s="307"/>
      <c r="G74" s="307"/>
      <c r="H74" s="307"/>
    </row>
    <row r="75" spans="3:8">
      <c r="C75" s="307"/>
      <c r="D75" s="307"/>
      <c r="G75" s="307"/>
      <c r="H75" s="307"/>
    </row>
    <row r="76" spans="3:8">
      <c r="C76" s="307"/>
      <c r="D76" s="307"/>
      <c r="G76" s="307"/>
      <c r="H76" s="307"/>
    </row>
    <row r="77" spans="3:8">
      <c r="C77" s="307"/>
      <c r="D77" s="307"/>
      <c r="G77" s="307"/>
      <c r="H77" s="307"/>
    </row>
    <row r="78" spans="3:8">
      <c r="C78" s="307"/>
      <c r="D78" s="307"/>
      <c r="G78" s="307"/>
      <c r="H78" s="307"/>
    </row>
    <row r="79" spans="3:8">
      <c r="C79" s="307"/>
      <c r="D79" s="307"/>
      <c r="G79" s="307"/>
      <c r="H79" s="307"/>
    </row>
    <row r="80" spans="3:8">
      <c r="C80" s="307"/>
      <c r="D80" s="307"/>
      <c r="G80" s="307"/>
      <c r="H80" s="307"/>
    </row>
    <row r="81" spans="3:8">
      <c r="C81" s="307"/>
      <c r="D81" s="307"/>
      <c r="G81" s="307"/>
      <c r="H81" s="307"/>
    </row>
    <row r="82" spans="3:8">
      <c r="C82" s="307"/>
      <c r="D82" s="307"/>
      <c r="G82" s="307"/>
      <c r="H82" s="307"/>
    </row>
    <row r="83" spans="3:8">
      <c r="C83" s="307"/>
      <c r="D83" s="307"/>
      <c r="G83" s="307"/>
      <c r="H83" s="307"/>
    </row>
    <row r="84" spans="3:8">
      <c r="C84" s="307"/>
      <c r="D84" s="307"/>
      <c r="G84" s="307"/>
      <c r="H84" s="307"/>
    </row>
    <row r="85" spans="3:8">
      <c r="C85" s="307"/>
      <c r="D85" s="307"/>
      <c r="G85" s="307"/>
      <c r="H85" s="307"/>
    </row>
    <row r="86" spans="3:8">
      <c r="C86" s="307"/>
      <c r="D86" s="307"/>
      <c r="G86" s="307"/>
      <c r="H86" s="307"/>
    </row>
    <row r="87" spans="3:8">
      <c r="C87" s="307"/>
      <c r="D87" s="307"/>
      <c r="G87" s="307"/>
      <c r="H87" s="307"/>
    </row>
    <row r="88" spans="3:8">
      <c r="C88" s="307"/>
      <c r="D88" s="307"/>
      <c r="G88" s="307"/>
      <c r="H88" s="307"/>
    </row>
    <row r="89" spans="3:8">
      <c r="C89" s="307"/>
      <c r="D89" s="307"/>
      <c r="G89" s="307"/>
      <c r="H89" s="307"/>
    </row>
    <row r="90" spans="3:8">
      <c r="C90" s="307"/>
      <c r="D90" s="307"/>
      <c r="G90" s="307"/>
      <c r="H90" s="307"/>
    </row>
    <row r="91" spans="3:8">
      <c r="C91" s="307"/>
      <c r="D91" s="307"/>
      <c r="G91" s="307"/>
      <c r="H91" s="307"/>
    </row>
    <row r="92" spans="3:8">
      <c r="C92" s="307"/>
      <c r="D92" s="307"/>
      <c r="G92" s="307"/>
      <c r="H92" s="307"/>
    </row>
    <row r="93" spans="3:8">
      <c r="C93" s="307"/>
      <c r="D93" s="307"/>
      <c r="G93" s="307"/>
      <c r="H93" s="307"/>
    </row>
    <row r="94" spans="3:8">
      <c r="C94" s="307"/>
      <c r="D94" s="307"/>
      <c r="G94" s="307"/>
      <c r="H94" s="307"/>
    </row>
    <row r="95" spans="3:8">
      <c r="C95" s="307"/>
      <c r="D95" s="307"/>
      <c r="G95" s="307"/>
      <c r="H95" s="307"/>
    </row>
    <row r="96" spans="3:8">
      <c r="C96" s="307"/>
      <c r="D96" s="307"/>
      <c r="G96" s="307"/>
      <c r="H96" s="307"/>
    </row>
    <row r="97" spans="3:8">
      <c r="C97" s="307"/>
      <c r="D97" s="307"/>
      <c r="G97" s="307"/>
      <c r="H97" s="307"/>
    </row>
    <row r="98" spans="3:8">
      <c r="C98" s="307"/>
      <c r="D98" s="307"/>
      <c r="G98" s="307"/>
      <c r="H98" s="307"/>
    </row>
    <row r="99" spans="3:8">
      <c r="C99" s="307"/>
      <c r="D99" s="307"/>
      <c r="G99" s="307"/>
      <c r="H99" s="307"/>
    </row>
    <row r="100" spans="3:8">
      <c r="C100" s="307"/>
      <c r="D100" s="307"/>
      <c r="G100" s="307"/>
      <c r="H100" s="307"/>
    </row>
    <row r="101" spans="3:8">
      <c r="C101" s="307"/>
      <c r="D101" s="307"/>
      <c r="G101" s="307"/>
      <c r="H101" s="307"/>
    </row>
    <row r="102" spans="3:8">
      <c r="C102" s="307"/>
      <c r="D102" s="307"/>
      <c r="G102" s="307"/>
      <c r="H102" s="307"/>
    </row>
    <row r="103" spans="3:8">
      <c r="C103" s="307"/>
      <c r="D103" s="307"/>
      <c r="G103" s="307"/>
      <c r="H103" s="307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1" zoomScaleNormal="100" zoomScaleSheetLayoutView="80" workbookViewId="0">
      <selection activeCell="C25" sqref="C25"/>
    </sheetView>
  </sheetViews>
  <sheetFormatPr defaultColWidth="9.28515625" defaultRowHeight="15.75"/>
  <cols>
    <col min="1" max="1" width="69.85546875" style="92" customWidth="1"/>
    <col min="2" max="2" width="11.85546875" style="92" bestFit="1" customWidth="1"/>
    <col min="3" max="4" width="22.7109375" style="92" customWidth="1"/>
    <col min="5" max="5" width="10.140625" style="92" customWidth="1"/>
    <col min="6" max="6" width="12" style="92" customWidth="1"/>
    <col min="7" max="7" width="12.140625" style="92" bestFit="1" customWidth="1"/>
    <col min="8" max="16384" width="9.28515625" style="92"/>
  </cols>
  <sheetData>
    <row r="1" spans="1:13">
      <c r="A1" s="15" t="s">
        <v>413</v>
      </c>
      <c r="B1" s="31"/>
      <c r="C1" s="26"/>
      <c r="D1" s="48"/>
      <c r="E1" s="26"/>
      <c r="F1" s="26"/>
      <c r="G1" s="48"/>
      <c r="H1" s="91"/>
    </row>
    <row r="2" spans="1:13">
      <c r="A2" s="46" t="str">
        <f>CONCATENATE("(",LOWER(reportConsolidation),")")</f>
        <v>(на индивидуална основа)</v>
      </c>
      <c r="B2" s="31"/>
      <c r="C2" s="26"/>
      <c r="D2" s="48"/>
      <c r="E2" s="26"/>
      <c r="F2" s="26"/>
      <c r="G2" s="34"/>
      <c r="H2" s="91"/>
    </row>
    <row r="3" spans="1:13">
      <c r="A3" s="93"/>
      <c r="B3" s="31"/>
      <c r="C3" s="26"/>
      <c r="D3" s="26"/>
      <c r="E3" s="26"/>
      <c r="F3" s="13"/>
      <c r="G3" s="13"/>
      <c r="H3" s="13"/>
    </row>
    <row r="4" spans="1:13">
      <c r="A4" s="53" t="str">
        <f>CONCATENATE("на ",UPPER(pdeName))</f>
        <v>на АЛФА БЪЛГАРИЯ АД</v>
      </c>
      <c r="B4" s="249"/>
      <c r="C4" s="39"/>
      <c r="D4" s="54"/>
      <c r="E4" s="13"/>
    </row>
    <row r="5" spans="1:13">
      <c r="A5" s="53" t="str">
        <f>CONCATENATE("ЕИК по БУЛСТАТ: ", pdeBulstat)</f>
        <v>ЕИК по БУЛСТАТ: 200845765</v>
      </c>
      <c r="B5" s="250"/>
      <c r="C5" s="55"/>
      <c r="D5" s="56"/>
      <c r="E5" s="91"/>
    </row>
    <row r="6" spans="1:13">
      <c r="A6" s="53" t="str">
        <f>CONCATENATE("към ",TEXT(endDate,"dd.mm.yyyy")," г.")</f>
        <v>към 30.09.2024 г.</v>
      </c>
      <c r="B6" s="249"/>
      <c r="C6" s="55"/>
      <c r="D6" s="58"/>
      <c r="E6" s="91"/>
    </row>
    <row r="7" spans="1:13" ht="16.5" thickBot="1">
      <c r="A7" s="94"/>
      <c r="B7" s="13"/>
      <c r="C7" s="94"/>
      <c r="D7" s="30" t="s">
        <v>35</v>
      </c>
      <c r="E7" s="95"/>
      <c r="F7" s="91"/>
      <c r="G7" s="91"/>
    </row>
    <row r="8" spans="1:13" ht="33.75" customHeight="1">
      <c r="A8" s="182" t="s">
        <v>414</v>
      </c>
      <c r="B8" s="183" t="s">
        <v>37</v>
      </c>
      <c r="C8" s="184" t="s">
        <v>38</v>
      </c>
      <c r="D8" s="185" t="s">
        <v>42</v>
      </c>
      <c r="E8" s="96"/>
      <c r="F8" s="96"/>
    </row>
    <row r="9" spans="1:13" ht="16.5" thickBot="1">
      <c r="A9" s="190" t="s">
        <v>43</v>
      </c>
      <c r="B9" s="191" t="s">
        <v>44</v>
      </c>
      <c r="C9" s="192">
        <v>1</v>
      </c>
      <c r="D9" s="193">
        <v>2</v>
      </c>
      <c r="E9" s="96"/>
      <c r="F9" s="96"/>
    </row>
    <row r="10" spans="1:13">
      <c r="A10" s="196" t="s">
        <v>415</v>
      </c>
      <c r="B10" s="197"/>
      <c r="C10" s="198"/>
      <c r="D10" s="199"/>
    </row>
    <row r="11" spans="1:13">
      <c r="A11" s="186" t="s">
        <v>416</v>
      </c>
      <c r="B11" s="97" t="s">
        <v>417</v>
      </c>
      <c r="C11" s="110"/>
      <c r="D11" s="109"/>
    </row>
    <row r="12" spans="1:13">
      <c r="A12" s="186" t="s">
        <v>418</v>
      </c>
      <c r="B12" s="97" t="s">
        <v>419</v>
      </c>
      <c r="C12" s="110">
        <v>-330</v>
      </c>
      <c r="D12" s="109">
        <v>-368</v>
      </c>
      <c r="E12" s="98"/>
      <c r="F12" s="98"/>
      <c r="G12" s="98"/>
      <c r="H12" s="98"/>
      <c r="I12" s="98"/>
      <c r="J12" s="98"/>
      <c r="K12" s="98"/>
      <c r="L12" s="98"/>
      <c r="M12" s="98"/>
    </row>
    <row r="13" spans="1:13" ht="31.5">
      <c r="A13" s="186" t="s">
        <v>420</v>
      </c>
      <c r="B13" s="97" t="s">
        <v>421</v>
      </c>
      <c r="C13" s="110"/>
      <c r="D13" s="109"/>
      <c r="E13" s="98"/>
      <c r="F13" s="98"/>
      <c r="G13" s="98"/>
      <c r="H13" s="98"/>
      <c r="I13" s="98"/>
      <c r="J13" s="98"/>
      <c r="K13" s="98"/>
      <c r="L13" s="98"/>
      <c r="M13" s="98"/>
    </row>
    <row r="14" spans="1:13">
      <c r="A14" s="186" t="s">
        <v>422</v>
      </c>
      <c r="B14" s="97" t="s">
        <v>423</v>
      </c>
      <c r="C14" s="110">
        <v>-131</v>
      </c>
      <c r="D14" s="109">
        <v>-104</v>
      </c>
      <c r="E14" s="98"/>
      <c r="F14" s="98"/>
      <c r="G14" s="98"/>
      <c r="H14" s="98"/>
      <c r="I14" s="98"/>
      <c r="J14" s="98"/>
      <c r="K14" s="98"/>
      <c r="L14" s="98"/>
      <c r="M14" s="98"/>
    </row>
    <row r="15" spans="1:13" ht="14.25" customHeight="1">
      <c r="A15" s="186" t="s">
        <v>424</v>
      </c>
      <c r="B15" s="97" t="s">
        <v>425</v>
      </c>
      <c r="C15" s="110"/>
      <c r="D15" s="109">
        <v>-3</v>
      </c>
      <c r="E15" s="98"/>
      <c r="F15" s="98"/>
      <c r="G15" s="98"/>
      <c r="H15" s="98"/>
      <c r="I15" s="98"/>
      <c r="J15" s="98"/>
      <c r="K15" s="98"/>
      <c r="L15" s="98"/>
      <c r="M15" s="98"/>
    </row>
    <row r="16" spans="1:13">
      <c r="A16" s="186" t="s">
        <v>426</v>
      </c>
      <c r="B16" s="97" t="s">
        <v>427</v>
      </c>
      <c r="C16" s="110"/>
      <c r="D16" s="109">
        <v>-8</v>
      </c>
      <c r="E16" s="98"/>
      <c r="F16" s="98"/>
      <c r="G16" s="98"/>
      <c r="H16" s="98"/>
      <c r="I16" s="98"/>
      <c r="J16" s="98"/>
      <c r="K16" s="98"/>
      <c r="L16" s="98"/>
      <c r="M16" s="98"/>
    </row>
    <row r="17" spans="1:13">
      <c r="A17" s="186" t="s">
        <v>428</v>
      </c>
      <c r="B17" s="97" t="s">
        <v>429</v>
      </c>
      <c r="C17" s="110"/>
      <c r="D17" s="109"/>
      <c r="E17" s="98"/>
      <c r="F17" s="98"/>
      <c r="G17" s="98"/>
      <c r="H17" s="98"/>
      <c r="I17" s="98"/>
      <c r="J17" s="98"/>
      <c r="K17" s="98"/>
      <c r="L17" s="98"/>
      <c r="M17" s="98"/>
    </row>
    <row r="18" spans="1:13" ht="31.5">
      <c r="A18" s="186" t="s">
        <v>430</v>
      </c>
      <c r="B18" s="97" t="s">
        <v>431</v>
      </c>
      <c r="C18" s="110">
        <v>-4</v>
      </c>
      <c r="D18" s="109"/>
      <c r="E18" s="98"/>
      <c r="F18" s="98"/>
      <c r="G18" s="98"/>
      <c r="H18" s="98"/>
      <c r="I18" s="98"/>
      <c r="J18" s="98"/>
      <c r="K18" s="98"/>
      <c r="L18" s="98"/>
      <c r="M18" s="98"/>
    </row>
    <row r="19" spans="1:13">
      <c r="A19" s="186" t="s">
        <v>432</v>
      </c>
      <c r="B19" s="97" t="s">
        <v>433</v>
      </c>
      <c r="C19" s="110">
        <v>-2</v>
      </c>
      <c r="D19" s="109"/>
      <c r="E19" s="98"/>
      <c r="F19" s="98"/>
      <c r="G19" s="98"/>
      <c r="H19" s="98"/>
      <c r="I19" s="98"/>
      <c r="J19" s="98"/>
      <c r="K19" s="98"/>
      <c r="L19" s="98"/>
      <c r="M19" s="98"/>
    </row>
    <row r="20" spans="1:13">
      <c r="A20" s="186" t="s">
        <v>434</v>
      </c>
      <c r="B20" s="97" t="s">
        <v>435</v>
      </c>
      <c r="C20" s="110">
        <f>-9238+559</f>
        <v>-8679</v>
      </c>
      <c r="D20" s="109">
        <v>-66</v>
      </c>
      <c r="E20" s="98"/>
      <c r="F20" s="98"/>
      <c r="G20" s="98"/>
      <c r="H20" s="98"/>
      <c r="I20" s="98"/>
      <c r="J20" s="98"/>
      <c r="K20" s="98"/>
      <c r="L20" s="98"/>
      <c r="M20" s="98"/>
    </row>
    <row r="21" spans="1:13" ht="16.5" thickBot="1">
      <c r="A21" s="200" t="s">
        <v>436</v>
      </c>
      <c r="B21" s="201" t="s">
        <v>437</v>
      </c>
      <c r="C21" s="384">
        <f>SUM(C11:C20)</f>
        <v>-9146</v>
      </c>
      <c r="D21" s="385">
        <f>SUM(D11:D20)</f>
        <v>-549</v>
      </c>
      <c r="E21" s="98"/>
      <c r="F21" s="98"/>
      <c r="G21" s="98"/>
      <c r="H21" s="98"/>
      <c r="I21" s="98"/>
      <c r="J21" s="98"/>
      <c r="K21" s="98"/>
      <c r="L21" s="98"/>
      <c r="M21" s="98"/>
    </row>
    <row r="22" spans="1:13">
      <c r="A22" s="196" t="s">
        <v>438</v>
      </c>
      <c r="B22" s="202"/>
      <c r="C22" s="198"/>
      <c r="D22" s="199"/>
      <c r="E22" s="98"/>
      <c r="F22" s="98"/>
      <c r="G22" s="98"/>
      <c r="H22" s="98"/>
      <c r="I22" s="98"/>
      <c r="J22" s="98"/>
      <c r="K22" s="98"/>
      <c r="L22" s="98"/>
      <c r="M22" s="98"/>
    </row>
    <row r="23" spans="1:13">
      <c r="A23" s="186" t="s">
        <v>439</v>
      </c>
      <c r="B23" s="97" t="s">
        <v>440</v>
      </c>
      <c r="C23" s="110"/>
      <c r="D23" s="109"/>
      <c r="E23" s="98"/>
      <c r="F23" s="98"/>
      <c r="G23" s="98"/>
      <c r="H23" s="98"/>
      <c r="I23" s="98"/>
      <c r="J23" s="98"/>
      <c r="K23" s="98"/>
      <c r="L23" s="98"/>
      <c r="M23" s="98"/>
    </row>
    <row r="24" spans="1:13">
      <c r="A24" s="186" t="s">
        <v>441</v>
      </c>
      <c r="B24" s="97" t="s">
        <v>442</v>
      </c>
      <c r="C24" s="110">
        <v>9115</v>
      </c>
      <c r="D24" s="109"/>
      <c r="E24" s="98"/>
      <c r="F24" s="98"/>
      <c r="G24" s="98"/>
      <c r="H24" s="98"/>
      <c r="I24" s="98"/>
      <c r="J24" s="98"/>
      <c r="K24" s="98"/>
      <c r="L24" s="98"/>
      <c r="M24" s="98"/>
    </row>
    <row r="25" spans="1:13">
      <c r="A25" s="186" t="s">
        <v>443</v>
      </c>
      <c r="B25" s="97" t="s">
        <v>444</v>
      </c>
      <c r="C25" s="110">
        <v>20</v>
      </c>
      <c r="D25" s="109"/>
      <c r="E25" s="98"/>
      <c r="F25" s="98"/>
      <c r="G25" s="98"/>
      <c r="H25" s="98"/>
      <c r="I25" s="98"/>
      <c r="J25" s="98"/>
      <c r="K25" s="98"/>
      <c r="L25" s="98"/>
      <c r="M25" s="98"/>
    </row>
    <row r="26" spans="1:13" ht="13.5" customHeight="1">
      <c r="A26" s="186" t="s">
        <v>445</v>
      </c>
      <c r="B26" s="97" t="s">
        <v>446</v>
      </c>
      <c r="C26" s="110"/>
      <c r="D26" s="109"/>
      <c r="E26" s="98"/>
      <c r="F26" s="98"/>
      <c r="G26" s="98"/>
      <c r="H26" s="98"/>
      <c r="I26" s="98"/>
      <c r="J26" s="98"/>
      <c r="K26" s="98"/>
      <c r="L26" s="98"/>
      <c r="M26" s="98"/>
    </row>
    <row r="27" spans="1:13">
      <c r="A27" s="186" t="s">
        <v>447</v>
      </c>
      <c r="B27" s="97" t="s">
        <v>448</v>
      </c>
      <c r="C27" s="110"/>
      <c r="D27" s="109"/>
      <c r="E27" s="98"/>
      <c r="F27" s="98"/>
      <c r="G27" s="98"/>
      <c r="H27" s="98"/>
      <c r="I27" s="98"/>
      <c r="J27" s="98"/>
      <c r="K27" s="98"/>
      <c r="L27" s="98"/>
      <c r="M27" s="98"/>
    </row>
    <row r="28" spans="1:13">
      <c r="A28" s="186" t="s">
        <v>449</v>
      </c>
      <c r="B28" s="97" t="s">
        <v>450</v>
      </c>
      <c r="C28" s="110"/>
      <c r="D28" s="109">
        <v>-15189</v>
      </c>
      <c r="E28" s="98"/>
      <c r="F28" s="98"/>
      <c r="G28" s="98"/>
      <c r="H28" s="98"/>
      <c r="I28" s="98"/>
      <c r="J28" s="98"/>
      <c r="K28" s="98"/>
      <c r="L28" s="98"/>
      <c r="M28" s="98"/>
    </row>
    <row r="29" spans="1:13">
      <c r="A29" s="186" t="s">
        <v>451</v>
      </c>
      <c r="B29" s="97" t="s">
        <v>452</v>
      </c>
      <c r="C29" s="110"/>
      <c r="D29" s="109"/>
      <c r="E29" s="98"/>
      <c r="F29" s="98"/>
      <c r="G29" s="98"/>
      <c r="H29" s="98"/>
      <c r="I29" s="98"/>
      <c r="J29" s="98"/>
      <c r="K29" s="98"/>
      <c r="L29" s="98"/>
      <c r="M29" s="98"/>
    </row>
    <row r="30" spans="1:13">
      <c r="A30" s="186" t="s">
        <v>453</v>
      </c>
      <c r="B30" s="97" t="s">
        <v>454</v>
      </c>
      <c r="C30" s="110"/>
      <c r="D30" s="109"/>
      <c r="E30" s="98"/>
      <c r="F30" s="98"/>
      <c r="G30" s="98"/>
      <c r="H30" s="98"/>
      <c r="I30" s="98"/>
      <c r="J30" s="98"/>
      <c r="K30" s="98"/>
      <c r="L30" s="98"/>
      <c r="M30" s="98"/>
    </row>
    <row r="31" spans="1:13">
      <c r="A31" s="186" t="s">
        <v>432</v>
      </c>
      <c r="B31" s="97" t="s">
        <v>455</v>
      </c>
      <c r="C31" s="110"/>
      <c r="D31" s="109"/>
      <c r="E31" s="98"/>
      <c r="F31" s="98"/>
      <c r="G31" s="98"/>
      <c r="H31" s="98"/>
      <c r="I31" s="98"/>
      <c r="J31" s="98"/>
      <c r="K31" s="98"/>
      <c r="L31" s="98"/>
      <c r="M31" s="98"/>
    </row>
    <row r="32" spans="1:13">
      <c r="A32" s="186" t="s">
        <v>456</v>
      </c>
      <c r="B32" s="97" t="s">
        <v>457</v>
      </c>
      <c r="C32" s="110">
        <v>-8505</v>
      </c>
      <c r="D32" s="109">
        <v>5</v>
      </c>
      <c r="E32" s="98"/>
      <c r="F32" s="98"/>
      <c r="G32" s="98"/>
      <c r="H32" s="98"/>
      <c r="I32" s="98"/>
      <c r="J32" s="98"/>
      <c r="K32" s="98"/>
      <c r="L32" s="98"/>
      <c r="M32" s="98"/>
    </row>
    <row r="33" spans="1:13" ht="16.5" thickBot="1">
      <c r="A33" s="200" t="s">
        <v>458</v>
      </c>
      <c r="B33" s="201" t="s">
        <v>459</v>
      </c>
      <c r="C33" s="384">
        <f>SUM(C23:C32)</f>
        <v>630</v>
      </c>
      <c r="D33" s="385">
        <f>SUM(D23:D32)</f>
        <v>-15184</v>
      </c>
      <c r="E33" s="98"/>
      <c r="F33" s="98"/>
      <c r="G33" s="98"/>
      <c r="H33" s="98"/>
      <c r="I33" s="98"/>
      <c r="J33" s="98"/>
      <c r="K33" s="98"/>
      <c r="L33" s="98"/>
      <c r="M33" s="98"/>
    </row>
    <row r="34" spans="1:13">
      <c r="A34" s="194" t="s">
        <v>460</v>
      </c>
      <c r="B34" s="195"/>
      <c r="C34" s="382"/>
      <c r="D34" s="383"/>
    </row>
    <row r="35" spans="1:13">
      <c r="A35" s="186" t="s">
        <v>461</v>
      </c>
      <c r="B35" s="97" t="s">
        <v>462</v>
      </c>
      <c r="C35" s="110">
        <v>7800</v>
      </c>
      <c r="D35" s="109">
        <v>17139</v>
      </c>
    </row>
    <row r="36" spans="1:13">
      <c r="A36" s="186" t="s">
        <v>463</v>
      </c>
      <c r="B36" s="97" t="s">
        <v>464</v>
      </c>
      <c r="C36" s="110"/>
      <c r="D36" s="109"/>
    </row>
    <row r="37" spans="1:13">
      <c r="A37" s="186" t="s">
        <v>465</v>
      </c>
      <c r="B37" s="97" t="s">
        <v>466</v>
      </c>
      <c r="C37" s="110"/>
      <c r="D37" s="109"/>
    </row>
    <row r="38" spans="1:13">
      <c r="A38" s="186" t="s">
        <v>467</v>
      </c>
      <c r="B38" s="97" t="s">
        <v>468</v>
      </c>
      <c r="C38" s="110"/>
      <c r="D38" s="109"/>
    </row>
    <row r="39" spans="1:13">
      <c r="A39" s="186" t="s">
        <v>469</v>
      </c>
      <c r="B39" s="97" t="s">
        <v>470</v>
      </c>
      <c r="C39" s="110"/>
      <c r="D39" s="109"/>
    </row>
    <row r="40" spans="1:13" ht="31.5">
      <c r="A40" s="186" t="s">
        <v>471</v>
      </c>
      <c r="B40" s="97" t="s">
        <v>472</v>
      </c>
      <c r="C40" s="110"/>
      <c r="D40" s="109"/>
    </row>
    <row r="41" spans="1:13">
      <c r="A41" s="186" t="s">
        <v>473</v>
      </c>
      <c r="B41" s="97" t="s">
        <v>474</v>
      </c>
      <c r="C41" s="110"/>
      <c r="D41" s="109"/>
    </row>
    <row r="42" spans="1:13">
      <c r="A42" s="186" t="s">
        <v>475</v>
      </c>
      <c r="B42" s="97" t="s">
        <v>476</v>
      </c>
      <c r="C42" s="110"/>
      <c r="D42" s="109"/>
      <c r="G42" s="98"/>
      <c r="H42" s="98"/>
    </row>
    <row r="43" spans="1:13" ht="16.5" thickBot="1">
      <c r="A43" s="203" t="s">
        <v>477</v>
      </c>
      <c r="B43" s="204" t="s">
        <v>478</v>
      </c>
      <c r="C43" s="386">
        <f>SUM(C35:C42)</f>
        <v>7800</v>
      </c>
      <c r="D43" s="387">
        <f>SUM(D35:D42)</f>
        <v>17139</v>
      </c>
      <c r="G43" s="98"/>
      <c r="H43" s="98"/>
    </row>
    <row r="44" spans="1:13" ht="16.5" thickBot="1">
      <c r="A44" s="207" t="s">
        <v>479</v>
      </c>
      <c r="B44" s="208" t="s">
        <v>480</v>
      </c>
      <c r="C44" s="214">
        <f>C43+C33+C21</f>
        <v>-716</v>
      </c>
      <c r="D44" s="215">
        <f>D43+D33+D21</f>
        <v>1406</v>
      </c>
      <c r="G44" s="98"/>
      <c r="H44" s="98"/>
    </row>
    <row r="45" spans="1:13" ht="16.5" thickBot="1">
      <c r="A45" s="209" t="s">
        <v>481</v>
      </c>
      <c r="B45" s="210" t="s">
        <v>482</v>
      </c>
      <c r="C45" s="216">
        <f>D46</f>
        <v>1771</v>
      </c>
      <c r="D45" s="217">
        <v>365</v>
      </c>
      <c r="G45" s="98"/>
      <c r="H45" s="98"/>
    </row>
    <row r="46" spans="1:13" ht="16.5" thickBot="1">
      <c r="A46" s="212" t="s">
        <v>483</v>
      </c>
      <c r="B46" s="213" t="s">
        <v>484</v>
      </c>
      <c r="C46" s="218">
        <f>C45+C44</f>
        <v>1055</v>
      </c>
      <c r="D46" s="219">
        <f>D45+D44</f>
        <v>1771</v>
      </c>
      <c r="G46" s="98"/>
      <c r="H46" s="98"/>
    </row>
    <row r="47" spans="1:13">
      <c r="A47" s="211" t="s">
        <v>485</v>
      </c>
      <c r="B47" s="220" t="s">
        <v>486</v>
      </c>
      <c r="C47" s="205">
        <f>C46</f>
        <v>1055</v>
      </c>
      <c r="D47" s="206">
        <f>D46</f>
        <v>1771</v>
      </c>
      <c r="G47" s="98"/>
      <c r="H47" s="98"/>
    </row>
    <row r="48" spans="1:13" ht="16.5" thickBot="1">
      <c r="A48" s="187" t="s">
        <v>487</v>
      </c>
      <c r="B48" s="221" t="s">
        <v>488</v>
      </c>
      <c r="C48" s="188"/>
      <c r="D48" s="189"/>
      <c r="G48" s="98"/>
      <c r="H48" s="98"/>
    </row>
    <row r="49" spans="1:13">
      <c r="B49" s="99"/>
      <c r="C49" s="98"/>
      <c r="D49" s="98"/>
      <c r="G49" s="98"/>
      <c r="H49" s="98"/>
    </row>
    <row r="50" spans="1:13">
      <c r="A50" s="415" t="s">
        <v>489</v>
      </c>
      <c r="G50" s="98"/>
      <c r="H50" s="98"/>
    </row>
    <row r="51" spans="1:13">
      <c r="A51" s="436" t="s">
        <v>490</v>
      </c>
      <c r="B51" s="436"/>
      <c r="C51" s="436"/>
      <c r="D51" s="436"/>
      <c r="G51" s="98"/>
      <c r="H51" s="98"/>
    </row>
    <row r="52" spans="1:13">
      <c r="A52" s="416"/>
      <c r="B52" s="416"/>
      <c r="C52" s="416"/>
      <c r="D52" s="416"/>
      <c r="G52" s="98"/>
      <c r="H52" s="98"/>
    </row>
    <row r="53" spans="1:13">
      <c r="A53" s="416"/>
      <c r="B53" s="416"/>
      <c r="C53" s="416"/>
      <c r="D53" s="416"/>
      <c r="G53" s="98"/>
      <c r="H53" s="98"/>
    </row>
    <row r="54" spans="1:13" s="34" customFormat="1">
      <c r="A54" s="417" t="s">
        <v>8</v>
      </c>
      <c r="B54" s="432">
        <f>pdeReportingDate</f>
        <v>45590</v>
      </c>
      <c r="C54" s="432"/>
      <c r="D54" s="432"/>
      <c r="E54" s="432"/>
      <c r="F54" s="420"/>
      <c r="G54" s="420"/>
      <c r="H54" s="420"/>
      <c r="M54" s="71"/>
    </row>
    <row r="55" spans="1:13" s="34" customFormat="1">
      <c r="A55" s="417"/>
      <c r="B55" s="432"/>
      <c r="C55" s="432"/>
      <c r="D55" s="432"/>
      <c r="E55" s="432"/>
      <c r="F55" s="40"/>
      <c r="G55" s="40"/>
      <c r="H55" s="40"/>
      <c r="M55" s="71"/>
    </row>
    <row r="56" spans="1:13" s="34" customFormat="1">
      <c r="A56" s="418" t="s">
        <v>302</v>
      </c>
      <c r="B56" s="433" t="str">
        <f>authorName</f>
        <v>АЛВИС ГРУП БЪЛГАРИЯ ООД - АНГЕЛ ПЕТРОВ</v>
      </c>
      <c r="C56" s="433"/>
      <c r="D56" s="433"/>
      <c r="E56" s="433"/>
      <c r="F56" s="56"/>
      <c r="G56" s="56"/>
      <c r="H56" s="56"/>
    </row>
    <row r="57" spans="1:13" s="34" customFormat="1">
      <c r="A57" s="418"/>
      <c r="B57" s="433"/>
      <c r="C57" s="433"/>
      <c r="D57" s="433"/>
      <c r="E57" s="433"/>
      <c r="F57" s="56"/>
      <c r="G57" s="56"/>
      <c r="H57" s="56"/>
    </row>
    <row r="58" spans="1:13" s="34" customFormat="1">
      <c r="A58" s="418" t="s">
        <v>16</v>
      </c>
      <c r="B58" s="433"/>
      <c r="C58" s="433"/>
      <c r="D58" s="433"/>
      <c r="E58" s="433"/>
      <c r="F58" s="56"/>
      <c r="G58" s="56"/>
      <c r="H58" s="56"/>
    </row>
    <row r="59" spans="1:13" s="28" customFormat="1">
      <c r="A59" s="419"/>
      <c r="B59" s="431" t="s">
        <v>303</v>
      </c>
      <c r="C59" s="431"/>
      <c r="D59" s="431"/>
      <c r="E59" s="431"/>
      <c r="F59" s="313"/>
      <c r="G59" s="36"/>
      <c r="H59" s="34"/>
    </row>
    <row r="60" spans="1:13">
      <c r="A60" s="419"/>
      <c r="B60" s="431" t="s">
        <v>303</v>
      </c>
      <c r="C60" s="431"/>
      <c r="D60" s="431"/>
      <c r="E60" s="431"/>
      <c r="F60" s="313"/>
      <c r="G60" s="36"/>
      <c r="H60" s="34"/>
    </row>
    <row r="61" spans="1:13">
      <c r="A61" s="419"/>
      <c r="B61" s="431" t="s">
        <v>303</v>
      </c>
      <c r="C61" s="431"/>
      <c r="D61" s="431"/>
      <c r="E61" s="431"/>
      <c r="F61" s="313"/>
      <c r="G61" s="36"/>
      <c r="H61" s="34"/>
    </row>
    <row r="62" spans="1:13">
      <c r="A62" s="419"/>
      <c r="B62" s="431" t="s">
        <v>303</v>
      </c>
      <c r="C62" s="431"/>
      <c r="D62" s="431"/>
      <c r="E62" s="431"/>
      <c r="F62" s="313"/>
      <c r="G62" s="36"/>
      <c r="H62" s="34"/>
    </row>
    <row r="63" spans="1:13">
      <c r="A63" s="419"/>
      <c r="B63" s="431"/>
      <c r="C63" s="431"/>
      <c r="D63" s="431"/>
      <c r="E63" s="431"/>
      <c r="F63" s="313"/>
      <c r="G63" s="36"/>
      <c r="H63" s="34"/>
    </row>
    <row r="64" spans="1:13">
      <c r="A64" s="419"/>
      <c r="B64" s="431"/>
      <c r="C64" s="431"/>
      <c r="D64" s="431"/>
      <c r="E64" s="431"/>
      <c r="F64" s="313"/>
      <c r="G64" s="36"/>
      <c r="H64" s="34"/>
    </row>
    <row r="65" spans="1:8">
      <c r="A65" s="419"/>
      <c r="B65" s="431"/>
      <c r="C65" s="431"/>
      <c r="D65" s="431"/>
      <c r="E65" s="431"/>
      <c r="F65" s="313"/>
      <c r="G65" s="36"/>
      <c r="H65" s="34"/>
    </row>
    <row r="66" spans="1:8">
      <c r="G66" s="98"/>
      <c r="H66" s="98"/>
    </row>
    <row r="67" spans="1:8">
      <c r="G67" s="98"/>
      <c r="H67" s="98"/>
    </row>
    <row r="68" spans="1:8">
      <c r="G68" s="98"/>
      <c r="H68" s="98"/>
    </row>
    <row r="69" spans="1:8">
      <c r="G69" s="98"/>
      <c r="H69" s="98"/>
    </row>
    <row r="70" spans="1:8">
      <c r="G70" s="98"/>
      <c r="H70" s="98"/>
    </row>
    <row r="71" spans="1:8">
      <c r="G71" s="98"/>
      <c r="H71" s="98"/>
    </row>
    <row r="72" spans="1:8">
      <c r="G72" s="98"/>
      <c r="H72" s="98"/>
    </row>
    <row r="73" spans="1:8">
      <c r="G73" s="98"/>
      <c r="H73" s="98"/>
    </row>
    <row r="74" spans="1:8">
      <c r="G74" s="98"/>
      <c r="H74" s="98"/>
    </row>
    <row r="75" spans="1:8">
      <c r="G75" s="98"/>
      <c r="H75" s="98"/>
    </row>
    <row r="76" spans="1:8">
      <c r="G76" s="98"/>
      <c r="H76" s="98"/>
    </row>
    <row r="77" spans="1:8">
      <c r="G77" s="98"/>
      <c r="H77" s="98"/>
    </row>
    <row r="78" spans="1:8">
      <c r="G78" s="98"/>
      <c r="H78" s="98"/>
    </row>
    <row r="79" spans="1:8">
      <c r="G79" s="98"/>
      <c r="H79" s="98"/>
    </row>
    <row r="80" spans="1:8">
      <c r="G80" s="98"/>
      <c r="H80" s="98"/>
    </row>
    <row r="81" spans="7:8">
      <c r="G81" s="98"/>
      <c r="H81" s="98"/>
    </row>
    <row r="82" spans="7:8">
      <c r="G82" s="98"/>
      <c r="H82" s="98"/>
    </row>
    <row r="83" spans="7:8">
      <c r="G83" s="98"/>
      <c r="H83" s="98"/>
    </row>
    <row r="84" spans="7:8">
      <c r="G84" s="98"/>
      <c r="H84" s="98"/>
    </row>
    <row r="85" spans="7:8">
      <c r="G85" s="98"/>
      <c r="H85" s="98"/>
    </row>
    <row r="86" spans="7:8">
      <c r="G86" s="98"/>
      <c r="H86" s="98"/>
    </row>
    <row r="87" spans="7:8">
      <c r="G87" s="98"/>
      <c r="H87" s="98"/>
    </row>
    <row r="88" spans="7:8">
      <c r="G88" s="98"/>
      <c r="H88" s="98"/>
    </row>
    <row r="89" spans="7:8">
      <c r="G89" s="98"/>
      <c r="H89" s="98"/>
    </row>
    <row r="90" spans="7:8">
      <c r="G90" s="98"/>
      <c r="H90" s="98"/>
    </row>
    <row r="91" spans="7:8">
      <c r="G91" s="98"/>
      <c r="H91" s="98"/>
    </row>
    <row r="92" spans="7:8">
      <c r="G92" s="98"/>
      <c r="H92" s="98"/>
    </row>
    <row r="93" spans="7:8">
      <c r="G93" s="98"/>
      <c r="H93" s="98"/>
    </row>
    <row r="94" spans="7:8">
      <c r="G94" s="98"/>
      <c r="H94" s="98"/>
    </row>
    <row r="95" spans="7:8">
      <c r="G95" s="98"/>
      <c r="H95" s="98"/>
    </row>
    <row r="96" spans="7:8">
      <c r="G96" s="98"/>
      <c r="H96" s="98"/>
    </row>
    <row r="97" spans="7:8">
      <c r="G97" s="98"/>
      <c r="H97" s="98"/>
    </row>
    <row r="98" spans="7:8">
      <c r="G98" s="98"/>
      <c r="H98" s="98"/>
    </row>
    <row r="99" spans="7:8">
      <c r="G99" s="98"/>
      <c r="H99" s="98"/>
    </row>
    <row r="100" spans="7:8">
      <c r="G100" s="98"/>
      <c r="H100" s="98"/>
    </row>
    <row r="101" spans="7:8">
      <c r="G101" s="98"/>
      <c r="H101" s="98"/>
    </row>
  </sheetData>
  <sheetProtection password="D554" sheet="1" objects="1" scenarios="1" insertRows="0"/>
  <mergeCells count="13">
    <mergeCell ref="B64:E64"/>
    <mergeCell ref="B65:E65"/>
    <mergeCell ref="B54:E54"/>
    <mergeCell ref="B55:E55"/>
    <mergeCell ref="B56:E56"/>
    <mergeCell ref="B57:E57"/>
    <mergeCell ref="B58:E58"/>
    <mergeCell ref="B63:E63"/>
    <mergeCell ref="A51:D51"/>
    <mergeCell ref="B59:E59"/>
    <mergeCell ref="B60:E60"/>
    <mergeCell ref="B61:E61"/>
    <mergeCell ref="B62:E62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0" zoomScaleNormal="100" zoomScaleSheetLayoutView="100" workbookViewId="0">
      <selection activeCell="F30" sqref="F30"/>
    </sheetView>
  </sheetViews>
  <sheetFormatPr defaultColWidth="9.28515625" defaultRowHeight="15.75"/>
  <cols>
    <col min="1" max="1" width="50.7109375" style="303" customWidth="1"/>
    <col min="2" max="2" width="10.7109375" style="304" customWidth="1"/>
    <col min="3" max="3" width="10.7109375" style="89" customWidth="1"/>
    <col min="4" max="4" width="12.7109375" style="89" customWidth="1"/>
    <col min="5" max="8" width="11.7109375" style="89" customWidth="1"/>
    <col min="9" max="10" width="10.7109375" style="89" customWidth="1"/>
    <col min="11" max="11" width="11.140625" style="89" customWidth="1"/>
    <col min="12" max="12" width="14.7109375" style="89" customWidth="1"/>
    <col min="13" max="13" width="16.85546875" style="89" customWidth="1"/>
    <col min="14" max="14" width="11" style="89" customWidth="1"/>
    <col min="15" max="16384" width="9.28515625" style="89"/>
  </cols>
  <sheetData>
    <row r="1" spans="1:14">
      <c r="A1" s="18" t="s">
        <v>491</v>
      </c>
      <c r="B1" s="18"/>
      <c r="C1" s="18"/>
      <c r="D1" s="37"/>
      <c r="E1" s="18"/>
      <c r="F1" s="18"/>
      <c r="G1" s="25"/>
      <c r="H1" s="25"/>
      <c r="I1" s="13"/>
    </row>
    <row r="2" spans="1:14">
      <c r="A2" s="50" t="str">
        <f>CONCATENATE("(",LOWER(reportConsolidation),")")</f>
        <v>(на индивидуална основа)</v>
      </c>
      <c r="B2" s="18"/>
      <c r="C2" s="18"/>
      <c r="D2" s="37"/>
      <c r="E2" s="18"/>
      <c r="F2" s="18"/>
      <c r="G2" s="51"/>
      <c r="H2" s="51"/>
      <c r="I2" s="84"/>
    </row>
    <row r="3" spans="1:14">
      <c r="A3" s="15"/>
      <c r="B3" s="18"/>
      <c r="C3" s="18"/>
      <c r="D3" s="18"/>
      <c r="E3" s="18"/>
      <c r="F3" s="37"/>
      <c r="G3" s="25"/>
      <c r="H3" s="25"/>
      <c r="I3" s="13"/>
    </row>
    <row r="4" spans="1:14">
      <c r="A4" s="53" t="str">
        <f>CONCATENATE("на ",UPPER(pdeName))</f>
        <v>на АЛФА БЪЛГАРИЯ АД</v>
      </c>
      <c r="B4" s="18"/>
      <c r="C4" s="18"/>
      <c r="D4" s="18"/>
      <c r="E4" s="18"/>
      <c r="F4" s="37"/>
      <c r="G4" s="269"/>
      <c r="H4" s="269"/>
      <c r="I4" s="13"/>
      <c r="K4" s="39"/>
      <c r="L4" s="40"/>
    </row>
    <row r="5" spans="1:14">
      <c r="A5" s="53" t="str">
        <f>CONCATENATE("ЕИК по БУЛСТАТ: ", pdeBulstat)</f>
        <v>ЕИК по БУЛСТАТ: 200845765</v>
      </c>
      <c r="B5" s="270"/>
      <c r="C5" s="271"/>
      <c r="D5" s="271"/>
      <c r="E5" s="271"/>
      <c r="F5" s="271"/>
      <c r="G5" s="271"/>
      <c r="H5" s="271"/>
      <c r="I5" s="35"/>
      <c r="K5" s="55"/>
      <c r="L5" s="56"/>
    </row>
    <row r="6" spans="1:14">
      <c r="A6" s="53" t="str">
        <f>CONCATENATE("към ",TEXT(endDate,"dd.mm.yyyy")," г.")</f>
        <v>към 30.09.2024 г.</v>
      </c>
      <c r="B6" s="25"/>
      <c r="C6" s="15"/>
      <c r="D6" s="15"/>
      <c r="E6" s="15"/>
      <c r="F6" s="25"/>
      <c r="G6" s="269"/>
      <c r="H6" s="269"/>
      <c r="I6" s="86"/>
      <c r="K6" s="55"/>
      <c r="L6" s="58"/>
    </row>
    <row r="7" spans="1:14" ht="16.5" thickBot="1">
      <c r="A7" s="85"/>
      <c r="B7" s="13"/>
      <c r="C7" s="85"/>
      <c r="D7" s="85"/>
      <c r="E7" s="85"/>
      <c r="F7" s="87"/>
      <c r="G7" s="87"/>
      <c r="H7" s="87"/>
      <c r="M7" s="30" t="s">
        <v>492</v>
      </c>
    </row>
    <row r="8" spans="1:14" s="275" customFormat="1" ht="31.5">
      <c r="A8" s="441" t="s">
        <v>493</v>
      </c>
      <c r="B8" s="444" t="s">
        <v>494</v>
      </c>
      <c r="C8" s="437" t="s">
        <v>495</v>
      </c>
      <c r="D8" s="272" t="s">
        <v>496</v>
      </c>
      <c r="E8" s="272"/>
      <c r="F8" s="272"/>
      <c r="G8" s="272"/>
      <c r="H8" s="272"/>
      <c r="I8" s="272" t="s">
        <v>497</v>
      </c>
      <c r="J8" s="272"/>
      <c r="K8" s="437" t="s">
        <v>498</v>
      </c>
      <c r="L8" s="437" t="s">
        <v>499</v>
      </c>
      <c r="M8" s="273"/>
      <c r="N8" s="274"/>
    </row>
    <row r="9" spans="1:14" s="275" customFormat="1" ht="31.5">
      <c r="A9" s="442"/>
      <c r="B9" s="445"/>
      <c r="C9" s="438"/>
      <c r="D9" s="440" t="s">
        <v>500</v>
      </c>
      <c r="E9" s="440" t="s">
        <v>501</v>
      </c>
      <c r="F9" s="277" t="s">
        <v>502</v>
      </c>
      <c r="G9" s="277"/>
      <c r="H9" s="277"/>
      <c r="I9" s="447" t="s">
        <v>503</v>
      </c>
      <c r="J9" s="447" t="s">
        <v>504</v>
      </c>
      <c r="K9" s="438"/>
      <c r="L9" s="438"/>
      <c r="M9" s="278" t="s">
        <v>505</v>
      </c>
      <c r="N9" s="274"/>
    </row>
    <row r="10" spans="1:14" s="275" customFormat="1" ht="31.5">
      <c r="A10" s="443"/>
      <c r="B10" s="446"/>
      <c r="C10" s="439"/>
      <c r="D10" s="440"/>
      <c r="E10" s="440"/>
      <c r="F10" s="276" t="s">
        <v>506</v>
      </c>
      <c r="G10" s="276" t="s">
        <v>507</v>
      </c>
      <c r="H10" s="276" t="s">
        <v>508</v>
      </c>
      <c r="I10" s="439"/>
      <c r="J10" s="439"/>
      <c r="K10" s="439"/>
      <c r="L10" s="439"/>
      <c r="M10" s="279"/>
      <c r="N10" s="274"/>
    </row>
    <row r="11" spans="1:14" s="275" customFormat="1" ht="16.5" thickBot="1">
      <c r="A11" s="280" t="s">
        <v>43</v>
      </c>
      <c r="B11" s="281"/>
      <c r="C11" s="282">
        <v>1</v>
      </c>
      <c r="D11" s="282">
        <v>2</v>
      </c>
      <c r="E11" s="282">
        <v>3</v>
      </c>
      <c r="F11" s="282">
        <v>4</v>
      </c>
      <c r="G11" s="282">
        <v>5</v>
      </c>
      <c r="H11" s="282">
        <v>6</v>
      </c>
      <c r="I11" s="282">
        <v>7</v>
      </c>
      <c r="J11" s="282">
        <v>8</v>
      </c>
      <c r="K11" s="282">
        <v>9</v>
      </c>
      <c r="L11" s="282">
        <v>10</v>
      </c>
      <c r="M11" s="283">
        <v>11</v>
      </c>
    </row>
    <row r="12" spans="1:14" s="275" customFormat="1">
      <c r="A12" s="284" t="s">
        <v>509</v>
      </c>
      <c r="B12" s="285"/>
      <c r="C12" s="222" t="s">
        <v>76</v>
      </c>
      <c r="D12" s="222" t="s">
        <v>76</v>
      </c>
      <c r="E12" s="222" t="s">
        <v>87</v>
      </c>
      <c r="F12" s="222" t="s">
        <v>94</v>
      </c>
      <c r="G12" s="222" t="s">
        <v>98</v>
      </c>
      <c r="H12" s="222" t="s">
        <v>102</v>
      </c>
      <c r="I12" s="222" t="s">
        <v>115</v>
      </c>
      <c r="J12" s="222" t="s">
        <v>118</v>
      </c>
      <c r="K12" s="286" t="s">
        <v>510</v>
      </c>
      <c r="L12" s="285" t="s">
        <v>141</v>
      </c>
      <c r="M12" s="287" t="s">
        <v>149</v>
      </c>
    </row>
    <row r="13" spans="1:14">
      <c r="A13" s="288" t="s">
        <v>511</v>
      </c>
      <c r="B13" s="289" t="s">
        <v>512</v>
      </c>
      <c r="C13" s="320">
        <f>'1-Баланс'!H18</f>
        <v>18320</v>
      </c>
      <c r="D13" s="320">
        <f>'1-Баланс'!H20</f>
        <v>0</v>
      </c>
      <c r="E13" s="320">
        <f>'1-Баланс'!H21</f>
        <v>3</v>
      </c>
      <c r="F13" s="320">
        <f>'1-Баланс'!H23</f>
        <v>24</v>
      </c>
      <c r="G13" s="320">
        <f>'1-Баланс'!H24</f>
        <v>0</v>
      </c>
      <c r="H13" s="321"/>
      <c r="I13" s="320">
        <f>'1-Баланс'!H29+'1-Баланс'!H32</f>
        <v>218</v>
      </c>
      <c r="J13" s="320">
        <f>'1-Баланс'!H30+'1-Баланс'!H33</f>
        <v>-912</v>
      </c>
      <c r="K13" s="321"/>
      <c r="L13" s="320">
        <f>SUM(C13:K13)</f>
        <v>17653</v>
      </c>
      <c r="M13" s="322">
        <f>'1-Баланс'!H40</f>
        <v>0</v>
      </c>
      <c r="N13" s="88"/>
    </row>
    <row r="14" spans="1:14">
      <c r="A14" s="288" t="s">
        <v>513</v>
      </c>
      <c r="B14" s="291" t="s">
        <v>514</v>
      </c>
      <c r="C14" s="90">
        <f>C15+C16</f>
        <v>0</v>
      </c>
      <c r="D14" s="90">
        <f t="shared" ref="D14:M14" si="0">D15+D16</f>
        <v>0</v>
      </c>
      <c r="E14" s="90">
        <f t="shared" si="0"/>
        <v>0</v>
      </c>
      <c r="F14" s="90">
        <f t="shared" si="0"/>
        <v>0</v>
      </c>
      <c r="G14" s="90">
        <f t="shared" si="0"/>
        <v>0</v>
      </c>
      <c r="H14" s="90">
        <f t="shared" si="0"/>
        <v>0</v>
      </c>
      <c r="I14" s="90">
        <f t="shared" si="0"/>
        <v>0</v>
      </c>
      <c r="J14" s="90">
        <f t="shared" si="0"/>
        <v>0</v>
      </c>
      <c r="K14" s="90">
        <f t="shared" si="0"/>
        <v>0</v>
      </c>
      <c r="L14" s="90">
        <f t="shared" ref="L14:L34" si="1">SUM(C14:K14)</f>
        <v>0</v>
      </c>
      <c r="M14" s="223">
        <f t="shared" si="0"/>
        <v>0</v>
      </c>
    </row>
    <row r="15" spans="1:14">
      <c r="A15" s="290" t="s">
        <v>515</v>
      </c>
      <c r="B15" s="291" t="s">
        <v>516</v>
      </c>
      <c r="C15" s="224"/>
      <c r="D15" s="224"/>
      <c r="E15" s="224"/>
      <c r="F15" s="224"/>
      <c r="G15" s="224"/>
      <c r="H15" s="224"/>
      <c r="I15" s="224"/>
      <c r="J15" s="224"/>
      <c r="K15" s="224"/>
      <c r="L15" s="320">
        <f t="shared" si="1"/>
        <v>0</v>
      </c>
      <c r="M15" s="225"/>
    </row>
    <row r="16" spans="1:14">
      <c r="A16" s="290" t="s">
        <v>517</v>
      </c>
      <c r="B16" s="291" t="s">
        <v>518</v>
      </c>
      <c r="C16" s="224"/>
      <c r="D16" s="224"/>
      <c r="E16" s="224"/>
      <c r="F16" s="224"/>
      <c r="G16" s="224"/>
      <c r="H16" s="224"/>
      <c r="I16" s="224"/>
      <c r="J16" s="224"/>
      <c r="K16" s="224"/>
      <c r="L16" s="320">
        <f t="shared" si="1"/>
        <v>0</v>
      </c>
      <c r="M16" s="225"/>
    </row>
    <row r="17" spans="1:14" ht="31.5">
      <c r="A17" s="288" t="s">
        <v>519</v>
      </c>
      <c r="B17" s="289" t="s">
        <v>520</v>
      </c>
      <c r="C17" s="320">
        <f>C13+C14</f>
        <v>18320</v>
      </c>
      <c r="D17" s="320">
        <f t="shared" ref="D17:M17" si="2">D13+D14</f>
        <v>0</v>
      </c>
      <c r="E17" s="320">
        <f t="shared" si="2"/>
        <v>3</v>
      </c>
      <c r="F17" s="320">
        <f t="shared" si="2"/>
        <v>24</v>
      </c>
      <c r="G17" s="320">
        <f t="shared" si="2"/>
        <v>0</v>
      </c>
      <c r="H17" s="320">
        <f t="shared" si="2"/>
        <v>0</v>
      </c>
      <c r="I17" s="320">
        <f t="shared" si="2"/>
        <v>218</v>
      </c>
      <c r="J17" s="320">
        <f t="shared" si="2"/>
        <v>-912</v>
      </c>
      <c r="K17" s="320">
        <f t="shared" si="2"/>
        <v>0</v>
      </c>
      <c r="L17" s="320">
        <f t="shared" si="1"/>
        <v>17653</v>
      </c>
      <c r="M17" s="322">
        <f t="shared" si="2"/>
        <v>0</v>
      </c>
    </row>
    <row r="18" spans="1:14">
      <c r="A18" s="288" t="s">
        <v>521</v>
      </c>
      <c r="B18" s="289" t="s">
        <v>522</v>
      </c>
      <c r="C18" s="381"/>
      <c r="D18" s="381"/>
      <c r="E18" s="381"/>
      <c r="F18" s="381"/>
      <c r="G18" s="381"/>
      <c r="H18" s="381"/>
      <c r="I18" s="320">
        <f>+'1-Баланс'!G32</f>
        <v>464</v>
      </c>
      <c r="J18" s="320">
        <f>+'1-Баланс'!G33</f>
        <v>0</v>
      </c>
      <c r="K18" s="321"/>
      <c r="L18" s="320">
        <f t="shared" si="1"/>
        <v>464</v>
      </c>
      <c r="M18" s="368"/>
    </row>
    <row r="19" spans="1:14">
      <c r="A19" s="290" t="s">
        <v>523</v>
      </c>
      <c r="B19" s="291" t="s">
        <v>524</v>
      </c>
      <c r="C19" s="90">
        <f>C20+C21</f>
        <v>0</v>
      </c>
      <c r="D19" s="90">
        <f>D20+D21</f>
        <v>0</v>
      </c>
      <c r="E19" s="90">
        <f>E20+E21</f>
        <v>0</v>
      </c>
      <c r="F19" s="90">
        <f t="shared" ref="F19:K19" si="3">F20+F21</f>
        <v>0</v>
      </c>
      <c r="G19" s="90">
        <f t="shared" si="3"/>
        <v>0</v>
      </c>
      <c r="H19" s="90">
        <f t="shared" si="3"/>
        <v>0</v>
      </c>
      <c r="I19" s="90">
        <f t="shared" si="3"/>
        <v>0</v>
      </c>
      <c r="J19" s="90">
        <f>J20+J21</f>
        <v>0</v>
      </c>
      <c r="K19" s="90">
        <f t="shared" si="3"/>
        <v>0</v>
      </c>
      <c r="L19" s="320">
        <f t="shared" si="1"/>
        <v>0</v>
      </c>
      <c r="M19" s="223">
        <f>M20+M21</f>
        <v>0</v>
      </c>
    </row>
    <row r="20" spans="1:14">
      <c r="A20" s="292" t="s">
        <v>525</v>
      </c>
      <c r="B20" s="293" t="s">
        <v>526</v>
      </c>
      <c r="C20" s="224"/>
      <c r="D20" s="224"/>
      <c r="E20" s="224"/>
      <c r="F20" s="224"/>
      <c r="G20" s="224"/>
      <c r="H20" s="224"/>
      <c r="I20" s="224"/>
      <c r="J20" s="224"/>
      <c r="K20" s="224"/>
      <c r="L20" s="320">
        <f>SUM(C20:K20)</f>
        <v>0</v>
      </c>
      <c r="M20" s="225"/>
    </row>
    <row r="21" spans="1:14">
      <c r="A21" s="292" t="s">
        <v>527</v>
      </c>
      <c r="B21" s="293" t="s">
        <v>528</v>
      </c>
      <c r="C21" s="224"/>
      <c r="D21" s="224"/>
      <c r="E21" s="224"/>
      <c r="F21" s="224"/>
      <c r="G21" s="224"/>
      <c r="H21" s="224"/>
      <c r="I21" s="224"/>
      <c r="J21" s="224"/>
      <c r="K21" s="224"/>
      <c r="L21" s="320">
        <f t="shared" si="1"/>
        <v>0</v>
      </c>
      <c r="M21" s="225"/>
    </row>
    <row r="22" spans="1:14">
      <c r="A22" s="290" t="s">
        <v>529</v>
      </c>
      <c r="B22" s="291" t="s">
        <v>530</v>
      </c>
      <c r="C22" s="224"/>
      <c r="D22" s="224"/>
      <c r="E22" s="224"/>
      <c r="F22" s="224"/>
      <c r="G22" s="224"/>
      <c r="H22" s="224"/>
      <c r="I22" s="224"/>
      <c r="J22" s="224"/>
      <c r="K22" s="224"/>
      <c r="L22" s="320">
        <f t="shared" si="1"/>
        <v>0</v>
      </c>
      <c r="M22" s="225"/>
    </row>
    <row r="23" spans="1:14" ht="31.5">
      <c r="A23" s="290" t="s">
        <v>531</v>
      </c>
      <c r="B23" s="291" t="s">
        <v>532</v>
      </c>
      <c r="C23" s="90">
        <f>C24-C25</f>
        <v>7800</v>
      </c>
      <c r="D23" s="90">
        <f t="shared" ref="D23:M23" si="4">D24-D25</f>
        <v>0</v>
      </c>
      <c r="E23" s="90">
        <f t="shared" si="4"/>
        <v>0</v>
      </c>
      <c r="F23" s="90">
        <f t="shared" si="4"/>
        <v>0</v>
      </c>
      <c r="G23" s="90">
        <f t="shared" si="4"/>
        <v>0</v>
      </c>
      <c r="H23" s="90">
        <f t="shared" si="4"/>
        <v>0</v>
      </c>
      <c r="I23" s="90">
        <f t="shared" si="4"/>
        <v>0</v>
      </c>
      <c r="J23" s="90">
        <f t="shared" si="4"/>
        <v>0</v>
      </c>
      <c r="K23" s="90">
        <f t="shared" si="4"/>
        <v>0</v>
      </c>
      <c r="L23" s="320">
        <f t="shared" si="1"/>
        <v>7800</v>
      </c>
      <c r="M23" s="223">
        <f t="shared" si="4"/>
        <v>0</v>
      </c>
    </row>
    <row r="24" spans="1:14">
      <c r="A24" s="290" t="s">
        <v>533</v>
      </c>
      <c r="B24" s="291" t="s">
        <v>534</v>
      </c>
      <c r="C24" s="224">
        <v>7800</v>
      </c>
      <c r="D24" s="224"/>
      <c r="E24" s="224"/>
      <c r="F24" s="224"/>
      <c r="G24" s="224"/>
      <c r="H24" s="224"/>
      <c r="I24" s="224"/>
      <c r="J24" s="224"/>
      <c r="K24" s="224"/>
      <c r="L24" s="320">
        <f t="shared" si="1"/>
        <v>7800</v>
      </c>
      <c r="M24" s="225"/>
    </row>
    <row r="25" spans="1:14">
      <c r="A25" s="290" t="s">
        <v>535</v>
      </c>
      <c r="B25" s="291" t="s">
        <v>536</v>
      </c>
      <c r="C25" s="224"/>
      <c r="D25" s="224"/>
      <c r="E25" s="224"/>
      <c r="F25" s="224"/>
      <c r="G25" s="224"/>
      <c r="H25" s="224"/>
      <c r="I25" s="224"/>
      <c r="J25" s="224"/>
      <c r="K25" s="224"/>
      <c r="L25" s="320">
        <f t="shared" si="1"/>
        <v>0</v>
      </c>
      <c r="M25" s="225"/>
    </row>
    <row r="26" spans="1:14" ht="31.5">
      <c r="A26" s="290" t="s">
        <v>537</v>
      </c>
      <c r="B26" s="291" t="s">
        <v>538</v>
      </c>
      <c r="C26" s="90">
        <f>C27-C28</f>
        <v>0</v>
      </c>
      <c r="D26" s="90">
        <f t="shared" ref="D26:M26" si="5">D27-D28</f>
        <v>0</v>
      </c>
      <c r="E26" s="90">
        <f t="shared" si="5"/>
        <v>0</v>
      </c>
      <c r="F26" s="90">
        <f t="shared" si="5"/>
        <v>0</v>
      </c>
      <c r="G26" s="90">
        <f t="shared" si="5"/>
        <v>0</v>
      </c>
      <c r="H26" s="90">
        <f t="shared" si="5"/>
        <v>0</v>
      </c>
      <c r="I26" s="90">
        <f t="shared" si="5"/>
        <v>0</v>
      </c>
      <c r="J26" s="90">
        <f t="shared" si="5"/>
        <v>0</v>
      </c>
      <c r="K26" s="90">
        <f t="shared" si="5"/>
        <v>0</v>
      </c>
      <c r="L26" s="320">
        <f t="shared" si="1"/>
        <v>0</v>
      </c>
      <c r="M26" s="223">
        <f t="shared" si="5"/>
        <v>0</v>
      </c>
    </row>
    <row r="27" spans="1:14">
      <c r="A27" s="290" t="s">
        <v>533</v>
      </c>
      <c r="B27" s="291" t="s">
        <v>539</v>
      </c>
      <c r="C27" s="224"/>
      <c r="D27" s="224"/>
      <c r="E27" s="224"/>
      <c r="F27" s="224"/>
      <c r="G27" s="224"/>
      <c r="H27" s="224"/>
      <c r="I27" s="224"/>
      <c r="J27" s="224"/>
      <c r="K27" s="224"/>
      <c r="L27" s="320">
        <f t="shared" si="1"/>
        <v>0</v>
      </c>
      <c r="M27" s="225"/>
    </row>
    <row r="28" spans="1:14">
      <c r="A28" s="290" t="s">
        <v>535</v>
      </c>
      <c r="B28" s="291" t="s">
        <v>540</v>
      </c>
      <c r="C28" s="224"/>
      <c r="D28" s="224"/>
      <c r="E28" s="224"/>
      <c r="F28" s="224"/>
      <c r="G28" s="224"/>
      <c r="H28" s="224"/>
      <c r="I28" s="224"/>
      <c r="J28" s="224"/>
      <c r="K28" s="224"/>
      <c r="L28" s="320">
        <f t="shared" si="1"/>
        <v>0</v>
      </c>
      <c r="M28" s="225"/>
    </row>
    <row r="29" spans="1:14">
      <c r="A29" s="290" t="s">
        <v>541</v>
      </c>
      <c r="B29" s="291" t="s">
        <v>542</v>
      </c>
      <c r="C29" s="224"/>
      <c r="D29" s="224"/>
      <c r="E29" s="224"/>
      <c r="F29" s="224"/>
      <c r="G29" s="224"/>
      <c r="H29" s="224"/>
      <c r="I29" s="224"/>
      <c r="J29" s="224"/>
      <c r="K29" s="224"/>
      <c r="L29" s="320">
        <f t="shared" si="1"/>
        <v>0</v>
      </c>
      <c r="M29" s="225"/>
    </row>
    <row r="30" spans="1:14">
      <c r="A30" s="290" t="s">
        <v>543</v>
      </c>
      <c r="B30" s="291" t="s">
        <v>544</v>
      </c>
      <c r="C30" s="224"/>
      <c r="D30" s="224"/>
      <c r="E30" s="224"/>
      <c r="F30" s="224"/>
      <c r="G30" s="224"/>
      <c r="H30" s="224"/>
      <c r="I30" s="224"/>
      <c r="J30" s="224"/>
      <c r="K30" s="224"/>
      <c r="L30" s="320">
        <f t="shared" si="1"/>
        <v>0</v>
      </c>
      <c r="M30" s="225"/>
    </row>
    <row r="31" spans="1:14">
      <c r="A31" s="288" t="s">
        <v>545</v>
      </c>
      <c r="B31" s="289" t="s">
        <v>546</v>
      </c>
      <c r="C31" s="320">
        <f>C19+C22+C23+C26+C30+C29+C17+C18</f>
        <v>26120</v>
      </c>
      <c r="D31" s="320">
        <f t="shared" ref="D31:M31" si="6">D19+D22+D23+D26+D30+D29+D17+D18</f>
        <v>0</v>
      </c>
      <c r="E31" s="320">
        <f t="shared" si="6"/>
        <v>3</v>
      </c>
      <c r="F31" s="320">
        <f t="shared" si="6"/>
        <v>24</v>
      </c>
      <c r="G31" s="320">
        <f t="shared" si="6"/>
        <v>0</v>
      </c>
      <c r="H31" s="320">
        <f t="shared" si="6"/>
        <v>0</v>
      </c>
      <c r="I31" s="320">
        <f t="shared" si="6"/>
        <v>682</v>
      </c>
      <c r="J31" s="320">
        <f t="shared" si="6"/>
        <v>-912</v>
      </c>
      <c r="K31" s="320">
        <f t="shared" si="6"/>
        <v>0</v>
      </c>
      <c r="L31" s="320">
        <f t="shared" si="1"/>
        <v>25917</v>
      </c>
      <c r="M31" s="322">
        <f t="shared" si="6"/>
        <v>0</v>
      </c>
      <c r="N31" s="88"/>
    </row>
    <row r="32" spans="1:14" ht="31.5">
      <c r="A32" s="290" t="s">
        <v>547</v>
      </c>
      <c r="B32" s="291" t="s">
        <v>548</v>
      </c>
      <c r="C32" s="224"/>
      <c r="D32" s="224"/>
      <c r="E32" s="224"/>
      <c r="F32" s="224"/>
      <c r="G32" s="224"/>
      <c r="H32" s="224"/>
      <c r="I32" s="224"/>
      <c r="J32" s="224"/>
      <c r="K32" s="224"/>
      <c r="L32" s="320">
        <f t="shared" si="1"/>
        <v>0</v>
      </c>
      <c r="M32" s="225"/>
    </row>
    <row r="33" spans="1:13" ht="32.25" thickBot="1">
      <c r="A33" s="294" t="s">
        <v>549</v>
      </c>
      <c r="B33" s="295" t="s">
        <v>550</v>
      </c>
      <c r="C33" s="226"/>
      <c r="D33" s="226"/>
      <c r="E33" s="226"/>
      <c r="F33" s="226"/>
      <c r="G33" s="226"/>
      <c r="H33" s="226"/>
      <c r="I33" s="226"/>
      <c r="J33" s="226"/>
      <c r="K33" s="226"/>
      <c r="L33" s="380">
        <f t="shared" si="1"/>
        <v>0</v>
      </c>
      <c r="M33" s="227"/>
    </row>
    <row r="34" spans="1:13" ht="32.25" thickBot="1">
      <c r="A34" s="296" t="s">
        <v>551</v>
      </c>
      <c r="B34" s="297" t="s">
        <v>552</v>
      </c>
      <c r="C34" s="323">
        <f t="shared" ref="C34:K34" si="7">C31+C32+C33</f>
        <v>26120</v>
      </c>
      <c r="D34" s="323">
        <f t="shared" si="7"/>
        <v>0</v>
      </c>
      <c r="E34" s="323">
        <f t="shared" si="7"/>
        <v>3</v>
      </c>
      <c r="F34" s="323">
        <f t="shared" si="7"/>
        <v>24</v>
      </c>
      <c r="G34" s="323">
        <f t="shared" si="7"/>
        <v>0</v>
      </c>
      <c r="H34" s="323">
        <f t="shared" si="7"/>
        <v>0</v>
      </c>
      <c r="I34" s="323">
        <f t="shared" si="7"/>
        <v>682</v>
      </c>
      <c r="J34" s="323">
        <f t="shared" si="7"/>
        <v>-912</v>
      </c>
      <c r="K34" s="323">
        <f t="shared" si="7"/>
        <v>0</v>
      </c>
      <c r="L34" s="323">
        <f t="shared" si="1"/>
        <v>25917</v>
      </c>
      <c r="M34" s="324">
        <f>M31+M32+M33</f>
        <v>0</v>
      </c>
    </row>
    <row r="35" spans="1:13">
      <c r="A35" s="298"/>
      <c r="B35" s="299"/>
      <c r="C35" s="300"/>
      <c r="D35" s="300"/>
      <c r="E35" s="300"/>
      <c r="F35" s="300"/>
      <c r="G35" s="300"/>
      <c r="H35" s="300"/>
      <c r="I35" s="300"/>
      <c r="J35" s="300"/>
      <c r="K35" s="300"/>
    </row>
    <row r="36" spans="1:13">
      <c r="A36" s="301" t="s">
        <v>553</v>
      </c>
      <c r="B36" s="302"/>
      <c r="C36" s="302"/>
      <c r="D36" s="302"/>
      <c r="E36" s="302"/>
      <c r="F36" s="302"/>
      <c r="G36" s="302"/>
      <c r="H36" s="302"/>
      <c r="I36" s="302"/>
      <c r="J36" s="302"/>
      <c r="K36" s="300"/>
    </row>
    <row r="37" spans="1:13">
      <c r="A37" s="298"/>
      <c r="B37" s="299"/>
      <c r="C37" s="300"/>
      <c r="D37" s="300"/>
      <c r="E37" s="300"/>
      <c r="F37" s="300"/>
      <c r="G37" s="300"/>
      <c r="H37" s="300"/>
      <c r="I37" s="300"/>
      <c r="J37" s="300"/>
      <c r="K37" s="300"/>
    </row>
    <row r="38" spans="1:13">
      <c r="A38" s="417" t="s">
        <v>8</v>
      </c>
      <c r="B38" s="432">
        <f>pdeReportingDate</f>
        <v>45590</v>
      </c>
      <c r="C38" s="432"/>
      <c r="D38" s="432"/>
      <c r="E38" s="432"/>
      <c r="F38" s="432"/>
      <c r="G38" s="432"/>
      <c r="H38" s="432"/>
    </row>
    <row r="39" spans="1:13">
      <c r="A39" s="417"/>
      <c r="B39" s="40"/>
      <c r="C39" s="40"/>
      <c r="D39" s="40"/>
      <c r="E39" s="40"/>
      <c r="F39" s="40"/>
      <c r="G39" s="40"/>
      <c r="H39" s="40"/>
    </row>
    <row r="40" spans="1:13">
      <c r="A40" s="418" t="s">
        <v>302</v>
      </c>
      <c r="B40" s="433" t="str">
        <f>authorName</f>
        <v>АЛВИС ГРУП БЪЛГАРИЯ ООД - АНГЕЛ ПЕТРОВ</v>
      </c>
      <c r="C40" s="433"/>
      <c r="D40" s="433"/>
      <c r="E40" s="433"/>
      <c r="F40" s="433"/>
      <c r="G40" s="433"/>
      <c r="H40" s="433"/>
    </row>
    <row r="41" spans="1:13">
      <c r="A41" s="418"/>
      <c r="B41" s="56"/>
      <c r="C41" s="56"/>
      <c r="D41" s="56"/>
      <c r="E41" s="56"/>
      <c r="F41" s="56"/>
      <c r="G41" s="56"/>
      <c r="H41" s="56"/>
    </row>
    <row r="42" spans="1:13">
      <c r="A42" s="418" t="s">
        <v>16</v>
      </c>
      <c r="B42" s="434"/>
      <c r="C42" s="434"/>
      <c r="D42" s="434"/>
      <c r="E42" s="434"/>
      <c r="F42" s="434"/>
      <c r="G42" s="434"/>
      <c r="H42" s="434"/>
    </row>
    <row r="43" spans="1:13">
      <c r="A43" s="419"/>
      <c r="B43" s="431" t="s">
        <v>303</v>
      </c>
      <c r="C43" s="431"/>
      <c r="D43" s="431"/>
      <c r="E43" s="431"/>
      <c r="F43" s="313"/>
      <c r="G43" s="36"/>
      <c r="H43" s="34"/>
    </row>
    <row r="44" spans="1:13">
      <c r="A44" s="419"/>
      <c r="B44" s="431" t="s">
        <v>303</v>
      </c>
      <c r="C44" s="431"/>
      <c r="D44" s="431"/>
      <c r="E44" s="431"/>
      <c r="F44" s="313"/>
      <c r="G44" s="36"/>
      <c r="H44" s="34"/>
    </row>
    <row r="45" spans="1:13">
      <c r="A45" s="419"/>
      <c r="B45" s="431" t="s">
        <v>303</v>
      </c>
      <c r="C45" s="431"/>
      <c r="D45" s="431"/>
      <c r="E45" s="431"/>
      <c r="F45" s="313"/>
      <c r="G45" s="36"/>
      <c r="H45" s="34"/>
    </row>
    <row r="46" spans="1:13">
      <c r="A46" s="419"/>
      <c r="B46" s="431" t="s">
        <v>303</v>
      </c>
      <c r="C46" s="431"/>
      <c r="D46" s="431"/>
      <c r="E46" s="431"/>
      <c r="F46" s="313"/>
      <c r="G46" s="36"/>
      <c r="H46" s="34"/>
    </row>
    <row r="47" spans="1:13">
      <c r="A47" s="419"/>
      <c r="B47" s="431"/>
      <c r="C47" s="431"/>
      <c r="D47" s="431"/>
      <c r="E47" s="431"/>
      <c r="F47" s="313"/>
      <c r="G47" s="36"/>
      <c r="H47" s="34"/>
    </row>
    <row r="48" spans="1:13">
      <c r="A48" s="419"/>
      <c r="B48" s="431"/>
      <c r="C48" s="431"/>
      <c r="D48" s="431"/>
      <c r="E48" s="431"/>
      <c r="F48" s="313"/>
      <c r="G48" s="36"/>
      <c r="H48" s="34"/>
    </row>
    <row r="49" spans="1:8">
      <c r="A49" s="419"/>
      <c r="B49" s="431"/>
      <c r="C49" s="431"/>
      <c r="D49" s="431"/>
      <c r="E49" s="431"/>
      <c r="F49" s="313"/>
      <c r="G49" s="36"/>
      <c r="H49" s="34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89" zoomScaleNormal="70" zoomScaleSheetLayoutView="100" workbookViewId="0">
      <selection activeCell="C51" sqref="C51"/>
    </sheetView>
  </sheetViews>
  <sheetFormatPr defaultColWidth="10.7109375" defaultRowHeight="15.75"/>
  <cols>
    <col min="1" max="1" width="60.7109375" style="32" customWidth="1"/>
    <col min="2" max="2" width="10.7109375" style="8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6">
      <c r="A1" s="18" t="s">
        <v>554</v>
      </c>
      <c r="B1" s="41"/>
      <c r="C1" s="18"/>
      <c r="D1" s="25"/>
      <c r="E1" s="81"/>
    </row>
    <row r="2" spans="1:6">
      <c r="B2" s="248"/>
      <c r="C2" s="38"/>
      <c r="D2" s="48"/>
    </row>
    <row r="3" spans="1:6">
      <c r="A3" s="53" t="str">
        <f>CONCATENATE("на ",UPPER(pdeName))</f>
        <v>на АЛФА БЪЛГАРИЯ АД</v>
      </c>
      <c r="B3" s="41"/>
      <c r="C3" s="18"/>
      <c r="D3" s="21"/>
    </row>
    <row r="4" spans="1:6">
      <c r="A4" s="53" t="str">
        <f>CONCATENATE("ЕИК по БУЛСТАТ: ", pdeBulstat)</f>
        <v>ЕИК по БУЛСТАТ: 200845765</v>
      </c>
      <c r="B4" s="33"/>
      <c r="C4" s="21"/>
      <c r="D4" s="21"/>
    </row>
    <row r="5" spans="1:6">
      <c r="A5" s="53" t="str">
        <f>CONCATENATE("към ",TEXT(endDate,"dd.mm.yyyy")," г.")</f>
        <v>към 30.09.2024 г.</v>
      </c>
      <c r="B5" s="25"/>
      <c r="C5" s="52"/>
      <c r="D5" s="52"/>
      <c r="E5" s="79"/>
      <c r="F5" s="34"/>
    </row>
    <row r="6" spans="1:6">
      <c r="A6" s="42"/>
      <c r="B6" s="13"/>
      <c r="E6" s="79"/>
      <c r="F6" s="80"/>
    </row>
    <row r="7" spans="1:6">
      <c r="A7" s="43"/>
      <c r="B7" s="13"/>
      <c r="E7" s="44"/>
      <c r="F7" s="30" t="s">
        <v>35</v>
      </c>
    </row>
    <row r="8" spans="1:6" s="83" customFormat="1" ht="78.75">
      <c r="A8" s="252" t="s">
        <v>555</v>
      </c>
      <c r="B8" s="253" t="s">
        <v>37</v>
      </c>
      <c r="C8" s="252" t="s">
        <v>556</v>
      </c>
      <c r="D8" s="252" t="s">
        <v>557</v>
      </c>
      <c r="E8" s="252" t="s">
        <v>558</v>
      </c>
      <c r="F8" s="252" t="s">
        <v>559</v>
      </c>
    </row>
    <row r="9" spans="1:6" s="83" customFormat="1">
      <c r="A9" s="254" t="s">
        <v>43</v>
      </c>
      <c r="B9" s="255" t="s">
        <v>44</v>
      </c>
      <c r="C9" s="254">
        <v>1</v>
      </c>
      <c r="D9" s="254">
        <v>2</v>
      </c>
      <c r="E9" s="254">
        <v>3</v>
      </c>
      <c r="F9" s="254">
        <v>4</v>
      </c>
    </row>
    <row r="10" spans="1:6">
      <c r="A10" s="256" t="s">
        <v>560</v>
      </c>
      <c r="B10" s="257"/>
      <c r="C10" s="229"/>
      <c r="D10" s="229"/>
      <c r="E10" s="229"/>
      <c r="F10" s="229"/>
    </row>
    <row r="11" spans="1:6">
      <c r="A11" s="258" t="s">
        <v>561</v>
      </c>
      <c r="B11" s="253"/>
      <c r="C11" s="229"/>
      <c r="D11" s="229"/>
      <c r="E11" s="229"/>
      <c r="F11" s="229"/>
    </row>
    <row r="12" spans="1:6">
      <c r="A12" s="404">
        <v>1</v>
      </c>
      <c r="B12" s="405"/>
      <c r="C12" s="67"/>
      <c r="D12" s="67"/>
      <c r="E12" s="67"/>
      <c r="F12" s="228">
        <f>C12-E12</f>
        <v>0</v>
      </c>
    </row>
    <row r="13" spans="1:6">
      <c r="A13" s="404">
        <v>2</v>
      </c>
      <c r="B13" s="405"/>
      <c r="C13" s="67"/>
      <c r="D13" s="67"/>
      <c r="E13" s="67"/>
      <c r="F13" s="228">
        <f t="shared" ref="F13:F26" si="0">C13-E13</f>
        <v>0</v>
      </c>
    </row>
    <row r="14" spans="1:6">
      <c r="A14" s="404">
        <v>3</v>
      </c>
      <c r="B14" s="405"/>
      <c r="C14" s="67"/>
      <c r="D14" s="67"/>
      <c r="E14" s="67"/>
      <c r="F14" s="228">
        <f t="shared" si="0"/>
        <v>0</v>
      </c>
    </row>
    <row r="15" spans="1:6">
      <c r="A15" s="404">
        <v>4</v>
      </c>
      <c r="B15" s="405"/>
      <c r="C15" s="67"/>
      <c r="D15" s="67"/>
      <c r="E15" s="67"/>
      <c r="F15" s="228">
        <f t="shared" si="0"/>
        <v>0</v>
      </c>
    </row>
    <row r="16" spans="1:6">
      <c r="A16" s="404">
        <v>5</v>
      </c>
      <c r="B16" s="405"/>
      <c r="C16" s="67"/>
      <c r="D16" s="67"/>
      <c r="E16" s="67"/>
      <c r="F16" s="228">
        <f t="shared" si="0"/>
        <v>0</v>
      </c>
    </row>
    <row r="17" spans="1:6">
      <c r="A17" s="404">
        <v>6</v>
      </c>
      <c r="B17" s="405"/>
      <c r="C17" s="67"/>
      <c r="D17" s="67"/>
      <c r="E17" s="67"/>
      <c r="F17" s="228">
        <f t="shared" si="0"/>
        <v>0</v>
      </c>
    </row>
    <row r="18" spans="1:6">
      <c r="A18" s="404">
        <v>7</v>
      </c>
      <c r="B18" s="405"/>
      <c r="C18" s="67"/>
      <c r="D18" s="67"/>
      <c r="E18" s="67"/>
      <c r="F18" s="228">
        <f t="shared" si="0"/>
        <v>0</v>
      </c>
    </row>
    <row r="19" spans="1:6">
      <c r="A19" s="404">
        <v>8</v>
      </c>
      <c r="B19" s="405"/>
      <c r="C19" s="67"/>
      <c r="D19" s="67"/>
      <c r="E19" s="67"/>
      <c r="F19" s="228">
        <f t="shared" si="0"/>
        <v>0</v>
      </c>
    </row>
    <row r="20" spans="1:6">
      <c r="A20" s="404">
        <v>9</v>
      </c>
      <c r="B20" s="405"/>
      <c r="C20" s="67"/>
      <c r="D20" s="67"/>
      <c r="E20" s="67"/>
      <c r="F20" s="228">
        <f t="shared" si="0"/>
        <v>0</v>
      </c>
    </row>
    <row r="21" spans="1:6">
      <c r="A21" s="404">
        <v>10</v>
      </c>
      <c r="B21" s="405"/>
      <c r="C21" s="67"/>
      <c r="D21" s="67"/>
      <c r="E21" s="67"/>
      <c r="F21" s="228">
        <f t="shared" si="0"/>
        <v>0</v>
      </c>
    </row>
    <row r="22" spans="1:6">
      <c r="A22" s="404">
        <v>11</v>
      </c>
      <c r="B22" s="405"/>
      <c r="C22" s="67"/>
      <c r="D22" s="67"/>
      <c r="E22" s="67"/>
      <c r="F22" s="228">
        <f t="shared" si="0"/>
        <v>0</v>
      </c>
    </row>
    <row r="23" spans="1:6">
      <c r="A23" s="404">
        <v>12</v>
      </c>
      <c r="B23" s="405"/>
      <c r="C23" s="67"/>
      <c r="D23" s="67"/>
      <c r="E23" s="67"/>
      <c r="F23" s="228">
        <f t="shared" si="0"/>
        <v>0</v>
      </c>
    </row>
    <row r="24" spans="1:6">
      <c r="A24" s="404">
        <v>13</v>
      </c>
      <c r="B24" s="405"/>
      <c r="C24" s="67"/>
      <c r="D24" s="67"/>
      <c r="E24" s="67"/>
      <c r="F24" s="228">
        <f t="shared" si="0"/>
        <v>0</v>
      </c>
    </row>
    <row r="25" spans="1:6">
      <c r="A25" s="404">
        <v>14</v>
      </c>
      <c r="B25" s="405"/>
      <c r="C25" s="67"/>
      <c r="D25" s="67"/>
      <c r="E25" s="67"/>
      <c r="F25" s="228">
        <f t="shared" si="0"/>
        <v>0</v>
      </c>
    </row>
    <row r="26" spans="1:6">
      <c r="A26" s="404">
        <v>15</v>
      </c>
      <c r="B26" s="405"/>
      <c r="C26" s="67"/>
      <c r="D26" s="67"/>
      <c r="E26" s="67"/>
      <c r="F26" s="228">
        <f t="shared" si="0"/>
        <v>0</v>
      </c>
    </row>
    <row r="27" spans="1:6">
      <c r="A27" s="259" t="s">
        <v>563</v>
      </c>
      <c r="B27" s="260" t="s">
        <v>564</v>
      </c>
      <c r="C27" s="230">
        <f>SUM(C12:C26)</f>
        <v>0</v>
      </c>
      <c r="D27" s="230"/>
      <c r="E27" s="230">
        <f>SUM(E12:E26)</f>
        <v>0</v>
      </c>
      <c r="F27" s="230">
        <f>SUM(F12:F26)</f>
        <v>0</v>
      </c>
    </row>
    <row r="28" spans="1:6">
      <c r="A28" s="258" t="s">
        <v>565</v>
      </c>
      <c r="B28" s="260"/>
      <c r="C28" s="229"/>
      <c r="D28" s="229"/>
      <c r="E28" s="229"/>
      <c r="F28" s="229"/>
    </row>
    <row r="29" spans="1:6">
      <c r="A29" s="404">
        <v>1</v>
      </c>
      <c r="B29" s="405"/>
      <c r="C29" s="67"/>
      <c r="D29" s="67"/>
      <c r="E29" s="67"/>
      <c r="F29" s="228">
        <f>C29-E29</f>
        <v>0</v>
      </c>
    </row>
    <row r="30" spans="1:6">
      <c r="A30" s="404">
        <v>2</v>
      </c>
      <c r="B30" s="405"/>
      <c r="C30" s="67"/>
      <c r="D30" s="67"/>
      <c r="E30" s="67"/>
      <c r="F30" s="228">
        <f t="shared" ref="F30:F43" si="1">C30-E30</f>
        <v>0</v>
      </c>
    </row>
    <row r="31" spans="1:6">
      <c r="A31" s="404">
        <v>3</v>
      </c>
      <c r="B31" s="405"/>
      <c r="C31" s="67"/>
      <c r="D31" s="67"/>
      <c r="E31" s="67"/>
      <c r="F31" s="228">
        <f t="shared" si="1"/>
        <v>0</v>
      </c>
    </row>
    <row r="32" spans="1:6">
      <c r="A32" s="404">
        <v>4</v>
      </c>
      <c r="B32" s="405"/>
      <c r="C32" s="67"/>
      <c r="D32" s="67"/>
      <c r="E32" s="67"/>
      <c r="F32" s="228">
        <f t="shared" si="1"/>
        <v>0</v>
      </c>
    </row>
    <row r="33" spans="1:6">
      <c r="A33" s="404">
        <v>5</v>
      </c>
      <c r="B33" s="405"/>
      <c r="C33" s="67"/>
      <c r="D33" s="67"/>
      <c r="E33" s="67"/>
      <c r="F33" s="228">
        <f t="shared" si="1"/>
        <v>0</v>
      </c>
    </row>
    <row r="34" spans="1:6">
      <c r="A34" s="404">
        <v>6</v>
      </c>
      <c r="B34" s="405"/>
      <c r="C34" s="67"/>
      <c r="D34" s="67"/>
      <c r="E34" s="67"/>
      <c r="F34" s="228">
        <f t="shared" si="1"/>
        <v>0</v>
      </c>
    </row>
    <row r="35" spans="1:6">
      <c r="A35" s="404">
        <v>7</v>
      </c>
      <c r="B35" s="405"/>
      <c r="C35" s="67"/>
      <c r="D35" s="67"/>
      <c r="E35" s="67"/>
      <c r="F35" s="228">
        <f t="shared" si="1"/>
        <v>0</v>
      </c>
    </row>
    <row r="36" spans="1:6">
      <c r="A36" s="404">
        <v>8</v>
      </c>
      <c r="B36" s="405"/>
      <c r="C36" s="67"/>
      <c r="D36" s="67"/>
      <c r="E36" s="67"/>
      <c r="F36" s="228">
        <f t="shared" si="1"/>
        <v>0</v>
      </c>
    </row>
    <row r="37" spans="1:6">
      <c r="A37" s="404">
        <v>9</v>
      </c>
      <c r="B37" s="405"/>
      <c r="C37" s="67"/>
      <c r="D37" s="67"/>
      <c r="E37" s="67"/>
      <c r="F37" s="228">
        <f t="shared" si="1"/>
        <v>0</v>
      </c>
    </row>
    <row r="38" spans="1:6">
      <c r="A38" s="404">
        <v>10</v>
      </c>
      <c r="B38" s="405"/>
      <c r="C38" s="67"/>
      <c r="D38" s="67"/>
      <c r="E38" s="67"/>
      <c r="F38" s="228">
        <f t="shared" si="1"/>
        <v>0</v>
      </c>
    </row>
    <row r="39" spans="1:6">
      <c r="A39" s="404">
        <v>11</v>
      </c>
      <c r="B39" s="405"/>
      <c r="C39" s="67"/>
      <c r="D39" s="67"/>
      <c r="E39" s="67"/>
      <c r="F39" s="228">
        <f t="shared" si="1"/>
        <v>0</v>
      </c>
    </row>
    <row r="40" spans="1:6">
      <c r="A40" s="404">
        <v>12</v>
      </c>
      <c r="B40" s="405"/>
      <c r="C40" s="67"/>
      <c r="D40" s="67"/>
      <c r="E40" s="67"/>
      <c r="F40" s="228">
        <f t="shared" si="1"/>
        <v>0</v>
      </c>
    </row>
    <row r="41" spans="1:6">
      <c r="A41" s="404">
        <v>13</v>
      </c>
      <c r="B41" s="405"/>
      <c r="C41" s="67"/>
      <c r="D41" s="67"/>
      <c r="E41" s="67"/>
      <c r="F41" s="228">
        <f t="shared" si="1"/>
        <v>0</v>
      </c>
    </row>
    <row r="42" spans="1:6">
      <c r="A42" s="404">
        <v>14</v>
      </c>
      <c r="B42" s="405"/>
      <c r="C42" s="67"/>
      <c r="D42" s="67"/>
      <c r="E42" s="67"/>
      <c r="F42" s="228">
        <f t="shared" si="1"/>
        <v>0</v>
      </c>
    </row>
    <row r="43" spans="1:6">
      <c r="A43" s="404">
        <v>15</v>
      </c>
      <c r="B43" s="405"/>
      <c r="C43" s="67"/>
      <c r="D43" s="67"/>
      <c r="E43" s="67"/>
      <c r="F43" s="228">
        <f t="shared" si="1"/>
        <v>0</v>
      </c>
    </row>
    <row r="44" spans="1:6">
      <c r="A44" s="259" t="s">
        <v>566</v>
      </c>
      <c r="B44" s="260" t="s">
        <v>567</v>
      </c>
      <c r="C44" s="230">
        <f>SUM(C29:C43)</f>
        <v>0</v>
      </c>
      <c r="D44" s="230"/>
      <c r="E44" s="230">
        <f>SUM(E29:E43)</f>
        <v>0</v>
      </c>
      <c r="F44" s="230">
        <f>SUM(F29:F43)</f>
        <v>0</v>
      </c>
    </row>
    <row r="45" spans="1:6">
      <c r="A45" s="258" t="s">
        <v>568</v>
      </c>
      <c r="B45" s="261"/>
      <c r="C45" s="262"/>
      <c r="D45" s="229"/>
      <c r="E45" s="229"/>
      <c r="F45" s="229"/>
    </row>
    <row r="46" spans="1:6">
      <c r="A46" s="404" t="s">
        <v>562</v>
      </c>
      <c r="B46" s="405"/>
      <c r="C46" s="67">
        <v>34</v>
      </c>
      <c r="D46" s="67"/>
      <c r="E46" s="67"/>
      <c r="F46" s="228">
        <f>C46-E46</f>
        <v>34</v>
      </c>
    </row>
    <row r="47" spans="1:6">
      <c r="A47" s="404" t="s">
        <v>694</v>
      </c>
      <c r="B47" s="405"/>
      <c r="C47" s="67">
        <v>4430</v>
      </c>
      <c r="D47" s="67"/>
      <c r="E47" s="67"/>
      <c r="F47" s="228">
        <f t="shared" ref="F47:F60" si="2">C47-E47</f>
        <v>4430</v>
      </c>
    </row>
    <row r="48" spans="1:6">
      <c r="A48" s="404" t="s">
        <v>693</v>
      </c>
      <c r="B48" s="405"/>
      <c r="C48" s="67"/>
      <c r="D48" s="67"/>
      <c r="E48" s="67"/>
      <c r="F48" s="228">
        <f t="shared" si="2"/>
        <v>0</v>
      </c>
    </row>
    <row r="49" spans="1:6">
      <c r="A49" s="404" t="s">
        <v>696</v>
      </c>
      <c r="B49" s="405"/>
      <c r="C49" s="67">
        <v>9779</v>
      </c>
      <c r="D49" s="67"/>
      <c r="E49" s="67"/>
      <c r="F49" s="228">
        <f t="shared" si="2"/>
        <v>9779</v>
      </c>
    </row>
    <row r="50" spans="1:6">
      <c r="A50" s="404" t="s">
        <v>698</v>
      </c>
      <c r="B50" s="405"/>
      <c r="C50" s="67">
        <v>17500</v>
      </c>
      <c r="D50" s="67"/>
      <c r="E50" s="67"/>
      <c r="F50" s="228">
        <f t="shared" si="2"/>
        <v>17500</v>
      </c>
    </row>
    <row r="51" spans="1:6">
      <c r="A51" s="404" t="s">
        <v>699</v>
      </c>
      <c r="B51" s="405"/>
      <c r="C51" s="67"/>
      <c r="D51" s="67"/>
      <c r="E51" s="67"/>
      <c r="F51" s="228">
        <f t="shared" si="2"/>
        <v>0</v>
      </c>
    </row>
    <row r="52" spans="1:6">
      <c r="A52" s="404">
        <v>7</v>
      </c>
      <c r="B52" s="405"/>
      <c r="C52" s="67"/>
      <c r="D52" s="67"/>
      <c r="E52" s="67"/>
      <c r="F52" s="228">
        <f t="shared" si="2"/>
        <v>0</v>
      </c>
    </row>
    <row r="53" spans="1:6">
      <c r="A53" s="404">
        <v>8</v>
      </c>
      <c r="B53" s="405"/>
      <c r="C53" s="67"/>
      <c r="D53" s="67"/>
      <c r="E53" s="67"/>
      <c r="F53" s="228">
        <f t="shared" si="2"/>
        <v>0</v>
      </c>
    </row>
    <row r="54" spans="1:6">
      <c r="A54" s="404">
        <v>9</v>
      </c>
      <c r="B54" s="405"/>
      <c r="C54" s="67"/>
      <c r="D54" s="67"/>
      <c r="E54" s="67"/>
      <c r="F54" s="228">
        <f t="shared" si="2"/>
        <v>0</v>
      </c>
    </row>
    <row r="55" spans="1:6">
      <c r="A55" s="404">
        <v>10</v>
      </c>
      <c r="B55" s="405"/>
      <c r="C55" s="67"/>
      <c r="D55" s="67"/>
      <c r="E55" s="67"/>
      <c r="F55" s="228">
        <f t="shared" si="2"/>
        <v>0</v>
      </c>
    </row>
    <row r="56" spans="1:6">
      <c r="A56" s="404">
        <v>11</v>
      </c>
      <c r="B56" s="405"/>
      <c r="C56" s="67"/>
      <c r="D56" s="67"/>
      <c r="E56" s="67"/>
      <c r="F56" s="228">
        <f t="shared" si="2"/>
        <v>0</v>
      </c>
    </row>
    <row r="57" spans="1:6">
      <c r="A57" s="404">
        <v>12</v>
      </c>
      <c r="B57" s="405"/>
      <c r="C57" s="67"/>
      <c r="D57" s="67"/>
      <c r="E57" s="67"/>
      <c r="F57" s="228">
        <f t="shared" si="2"/>
        <v>0</v>
      </c>
    </row>
    <row r="58" spans="1:6">
      <c r="A58" s="404">
        <v>13</v>
      </c>
      <c r="B58" s="405"/>
      <c r="C58" s="67"/>
      <c r="D58" s="67"/>
      <c r="E58" s="67"/>
      <c r="F58" s="228">
        <f t="shared" si="2"/>
        <v>0</v>
      </c>
    </row>
    <row r="59" spans="1:6">
      <c r="A59" s="404">
        <v>14</v>
      </c>
      <c r="B59" s="405"/>
      <c r="C59" s="67"/>
      <c r="D59" s="67"/>
      <c r="E59" s="67"/>
      <c r="F59" s="228">
        <f t="shared" si="2"/>
        <v>0</v>
      </c>
    </row>
    <row r="60" spans="1:6">
      <c r="A60" s="404">
        <v>15</v>
      </c>
      <c r="B60" s="405"/>
      <c r="C60" s="67"/>
      <c r="D60" s="67"/>
      <c r="E60" s="67"/>
      <c r="F60" s="228">
        <f t="shared" si="2"/>
        <v>0</v>
      </c>
    </row>
    <row r="61" spans="1:6">
      <c r="A61" s="259" t="s">
        <v>569</v>
      </c>
      <c r="B61" s="260" t="s">
        <v>570</v>
      </c>
      <c r="C61" s="230">
        <f>SUM(C46:C60)</f>
        <v>31743</v>
      </c>
      <c r="D61" s="230"/>
      <c r="E61" s="230">
        <f>SUM(E46:E60)</f>
        <v>0</v>
      </c>
      <c r="F61" s="230">
        <f>SUM(F46:F60)</f>
        <v>31743</v>
      </c>
    </row>
    <row r="62" spans="1:6">
      <c r="A62" s="256" t="s">
        <v>571</v>
      </c>
      <c r="B62" s="260"/>
      <c r="C62" s="229"/>
      <c r="D62" s="229"/>
      <c r="E62" s="229"/>
      <c r="F62" s="229"/>
    </row>
    <row r="63" spans="1:6">
      <c r="A63" s="404" t="s">
        <v>572</v>
      </c>
      <c r="B63" s="405"/>
      <c r="C63" s="67">
        <v>340</v>
      </c>
      <c r="D63" s="67"/>
      <c r="E63" s="67"/>
      <c r="F63" s="228">
        <f>C63-E63</f>
        <v>340</v>
      </c>
    </row>
    <row r="64" spans="1:6">
      <c r="A64" s="404">
        <v>2</v>
      </c>
      <c r="B64" s="405"/>
      <c r="C64" s="67"/>
      <c r="D64" s="67"/>
      <c r="E64" s="67"/>
      <c r="F64" s="228">
        <f t="shared" ref="F64:F77" si="3">C64-E64</f>
        <v>0</v>
      </c>
    </row>
    <row r="65" spans="1:6">
      <c r="A65" s="404">
        <v>3</v>
      </c>
      <c r="B65" s="405"/>
      <c r="C65" s="67"/>
      <c r="D65" s="67"/>
      <c r="E65" s="67"/>
      <c r="F65" s="228">
        <f t="shared" si="3"/>
        <v>0</v>
      </c>
    </row>
    <row r="66" spans="1:6">
      <c r="A66" s="404">
        <v>4</v>
      </c>
      <c r="B66" s="405"/>
      <c r="C66" s="67"/>
      <c r="D66" s="67"/>
      <c r="E66" s="67"/>
      <c r="F66" s="228">
        <f t="shared" si="3"/>
        <v>0</v>
      </c>
    </row>
    <row r="67" spans="1:6">
      <c r="A67" s="404">
        <v>5</v>
      </c>
      <c r="B67" s="405"/>
      <c r="C67" s="67"/>
      <c r="D67" s="67"/>
      <c r="E67" s="67"/>
      <c r="F67" s="228">
        <f t="shared" si="3"/>
        <v>0</v>
      </c>
    </row>
    <row r="68" spans="1:6">
      <c r="A68" s="404">
        <v>6</v>
      </c>
      <c r="B68" s="405"/>
      <c r="C68" s="67"/>
      <c r="D68" s="67"/>
      <c r="E68" s="67"/>
      <c r="F68" s="228">
        <f t="shared" si="3"/>
        <v>0</v>
      </c>
    </row>
    <row r="69" spans="1:6">
      <c r="A69" s="404">
        <v>7</v>
      </c>
      <c r="B69" s="405"/>
      <c r="C69" s="67"/>
      <c r="D69" s="67"/>
      <c r="E69" s="67"/>
      <c r="F69" s="228">
        <f t="shared" si="3"/>
        <v>0</v>
      </c>
    </row>
    <row r="70" spans="1:6">
      <c r="A70" s="404">
        <v>8</v>
      </c>
      <c r="B70" s="405"/>
      <c r="C70" s="67"/>
      <c r="D70" s="67"/>
      <c r="E70" s="67"/>
      <c r="F70" s="228">
        <f t="shared" si="3"/>
        <v>0</v>
      </c>
    </row>
    <row r="71" spans="1:6">
      <c r="A71" s="404">
        <v>9</v>
      </c>
      <c r="B71" s="405"/>
      <c r="C71" s="67"/>
      <c r="D71" s="67"/>
      <c r="E71" s="67"/>
      <c r="F71" s="228">
        <f t="shared" si="3"/>
        <v>0</v>
      </c>
    </row>
    <row r="72" spans="1:6">
      <c r="A72" s="404">
        <v>10</v>
      </c>
      <c r="B72" s="405"/>
      <c r="C72" s="67"/>
      <c r="D72" s="67"/>
      <c r="E72" s="67"/>
      <c r="F72" s="228">
        <f t="shared" si="3"/>
        <v>0</v>
      </c>
    </row>
    <row r="73" spans="1:6">
      <c r="A73" s="404">
        <v>11</v>
      </c>
      <c r="B73" s="405"/>
      <c r="C73" s="67"/>
      <c r="D73" s="67"/>
      <c r="E73" s="67"/>
      <c r="F73" s="228">
        <f t="shared" si="3"/>
        <v>0</v>
      </c>
    </row>
    <row r="74" spans="1:6">
      <c r="A74" s="404">
        <v>12</v>
      </c>
      <c r="B74" s="405"/>
      <c r="C74" s="67"/>
      <c r="D74" s="67"/>
      <c r="E74" s="67"/>
      <c r="F74" s="228">
        <f t="shared" si="3"/>
        <v>0</v>
      </c>
    </row>
    <row r="75" spans="1:6">
      <c r="A75" s="404">
        <v>13</v>
      </c>
      <c r="B75" s="405"/>
      <c r="C75" s="67"/>
      <c r="D75" s="67"/>
      <c r="E75" s="67"/>
      <c r="F75" s="228">
        <f t="shared" si="3"/>
        <v>0</v>
      </c>
    </row>
    <row r="76" spans="1:6">
      <c r="A76" s="404">
        <v>14</v>
      </c>
      <c r="B76" s="405"/>
      <c r="C76" s="67"/>
      <c r="D76" s="67"/>
      <c r="E76" s="67"/>
      <c r="F76" s="228">
        <f t="shared" si="3"/>
        <v>0</v>
      </c>
    </row>
    <row r="77" spans="1:6">
      <c r="A77" s="404">
        <v>15</v>
      </c>
      <c r="B77" s="405"/>
      <c r="C77" s="67"/>
      <c r="D77" s="67"/>
      <c r="E77" s="67"/>
      <c r="F77" s="228">
        <f t="shared" si="3"/>
        <v>0</v>
      </c>
    </row>
    <row r="78" spans="1:6">
      <c r="A78" s="259" t="s">
        <v>573</v>
      </c>
      <c r="B78" s="260" t="s">
        <v>574</v>
      </c>
      <c r="C78" s="230">
        <f>SUM(C63:C77)</f>
        <v>340</v>
      </c>
      <c r="D78" s="230"/>
      <c r="E78" s="230">
        <f>SUM(E63:E77)</f>
        <v>0</v>
      </c>
      <c r="F78" s="230">
        <f>SUM(F63:F77)</f>
        <v>340</v>
      </c>
    </row>
    <row r="79" spans="1:6">
      <c r="A79" s="263" t="s">
        <v>575</v>
      </c>
      <c r="B79" s="260" t="s">
        <v>576</v>
      </c>
      <c r="C79" s="230">
        <f>C78+C61+C44+C27</f>
        <v>32083</v>
      </c>
      <c r="D79" s="230"/>
      <c r="E79" s="230">
        <f>E78+E61+E44+E27</f>
        <v>0</v>
      </c>
      <c r="F79" s="230">
        <f>F78+F61+F44+F27</f>
        <v>32083</v>
      </c>
    </row>
    <row r="80" spans="1:6">
      <c r="A80" s="256" t="s">
        <v>577</v>
      </c>
      <c r="B80" s="260"/>
      <c r="C80" s="228"/>
      <c r="D80" s="228"/>
      <c r="E80" s="228"/>
      <c r="F80" s="228"/>
    </row>
    <row r="81" spans="1:6">
      <c r="A81" s="258" t="s">
        <v>561</v>
      </c>
      <c r="B81" s="264"/>
      <c r="C81" s="229"/>
      <c r="D81" s="229"/>
      <c r="E81" s="229"/>
      <c r="F81" s="229"/>
    </row>
    <row r="82" spans="1:6">
      <c r="A82" s="404">
        <v>1</v>
      </c>
      <c r="B82" s="405"/>
      <c r="C82" s="67"/>
      <c r="D82" s="67"/>
      <c r="E82" s="67"/>
      <c r="F82" s="228">
        <f>C82-E82</f>
        <v>0</v>
      </c>
    </row>
    <row r="83" spans="1:6">
      <c r="A83" s="404">
        <v>2</v>
      </c>
      <c r="B83" s="405"/>
      <c r="C83" s="67"/>
      <c r="D83" s="67"/>
      <c r="E83" s="67"/>
      <c r="F83" s="228">
        <f t="shared" ref="F83:F96" si="4">C83-E83</f>
        <v>0</v>
      </c>
    </row>
    <row r="84" spans="1:6">
      <c r="A84" s="404">
        <v>3</v>
      </c>
      <c r="B84" s="405"/>
      <c r="C84" s="67"/>
      <c r="D84" s="67"/>
      <c r="E84" s="67"/>
      <c r="F84" s="228">
        <f t="shared" si="4"/>
        <v>0</v>
      </c>
    </row>
    <row r="85" spans="1:6">
      <c r="A85" s="404">
        <v>4</v>
      </c>
      <c r="B85" s="405"/>
      <c r="C85" s="67"/>
      <c r="D85" s="67"/>
      <c r="E85" s="67"/>
      <c r="F85" s="228">
        <f t="shared" si="4"/>
        <v>0</v>
      </c>
    </row>
    <row r="86" spans="1:6">
      <c r="A86" s="404">
        <v>5</v>
      </c>
      <c r="B86" s="405"/>
      <c r="C86" s="67"/>
      <c r="D86" s="67"/>
      <c r="E86" s="67"/>
      <c r="F86" s="228">
        <f t="shared" si="4"/>
        <v>0</v>
      </c>
    </row>
    <row r="87" spans="1:6">
      <c r="A87" s="404">
        <v>6</v>
      </c>
      <c r="B87" s="405"/>
      <c r="C87" s="67"/>
      <c r="D87" s="67"/>
      <c r="E87" s="67"/>
      <c r="F87" s="228">
        <f t="shared" si="4"/>
        <v>0</v>
      </c>
    </row>
    <row r="88" spans="1:6">
      <c r="A88" s="404">
        <v>7</v>
      </c>
      <c r="B88" s="405"/>
      <c r="C88" s="67"/>
      <c r="D88" s="67"/>
      <c r="E88" s="67"/>
      <c r="F88" s="228">
        <f t="shared" si="4"/>
        <v>0</v>
      </c>
    </row>
    <row r="89" spans="1:6">
      <c r="A89" s="404">
        <v>8</v>
      </c>
      <c r="B89" s="405"/>
      <c r="C89" s="67"/>
      <c r="D89" s="67"/>
      <c r="E89" s="67"/>
      <c r="F89" s="228">
        <f t="shared" si="4"/>
        <v>0</v>
      </c>
    </row>
    <row r="90" spans="1:6">
      <c r="A90" s="404">
        <v>9</v>
      </c>
      <c r="B90" s="405"/>
      <c r="C90" s="67"/>
      <c r="D90" s="67"/>
      <c r="E90" s="67"/>
      <c r="F90" s="228">
        <f t="shared" si="4"/>
        <v>0</v>
      </c>
    </row>
    <row r="91" spans="1:6">
      <c r="A91" s="404">
        <v>10</v>
      </c>
      <c r="B91" s="405"/>
      <c r="C91" s="67"/>
      <c r="D91" s="67"/>
      <c r="E91" s="67"/>
      <c r="F91" s="228">
        <f t="shared" si="4"/>
        <v>0</v>
      </c>
    </row>
    <row r="92" spans="1:6">
      <c r="A92" s="404">
        <v>11</v>
      </c>
      <c r="B92" s="405"/>
      <c r="C92" s="67"/>
      <c r="D92" s="67"/>
      <c r="E92" s="67"/>
      <c r="F92" s="228">
        <f t="shared" si="4"/>
        <v>0</v>
      </c>
    </row>
    <row r="93" spans="1:6">
      <c r="A93" s="404">
        <v>12</v>
      </c>
      <c r="B93" s="405"/>
      <c r="C93" s="67"/>
      <c r="D93" s="67"/>
      <c r="E93" s="67"/>
      <c r="F93" s="228">
        <f t="shared" si="4"/>
        <v>0</v>
      </c>
    </row>
    <row r="94" spans="1:6">
      <c r="A94" s="404">
        <v>13</v>
      </c>
      <c r="B94" s="405"/>
      <c r="C94" s="67"/>
      <c r="D94" s="67"/>
      <c r="E94" s="67"/>
      <c r="F94" s="228">
        <f t="shared" si="4"/>
        <v>0</v>
      </c>
    </row>
    <row r="95" spans="1:6">
      <c r="A95" s="404">
        <v>14</v>
      </c>
      <c r="B95" s="405"/>
      <c r="C95" s="67"/>
      <c r="D95" s="67"/>
      <c r="E95" s="67"/>
      <c r="F95" s="228">
        <f t="shared" si="4"/>
        <v>0</v>
      </c>
    </row>
    <row r="96" spans="1:6">
      <c r="A96" s="404">
        <v>15</v>
      </c>
      <c r="B96" s="405"/>
      <c r="C96" s="67"/>
      <c r="D96" s="67"/>
      <c r="E96" s="67"/>
      <c r="F96" s="228">
        <f t="shared" si="4"/>
        <v>0</v>
      </c>
    </row>
    <row r="97" spans="1:6">
      <c r="A97" s="259" t="s">
        <v>563</v>
      </c>
      <c r="B97" s="260" t="s">
        <v>578</v>
      </c>
      <c r="C97" s="230">
        <f>SUM(C82:C96)</f>
        <v>0</v>
      </c>
      <c r="D97" s="230"/>
      <c r="E97" s="230">
        <f>SUM(E82:E96)</f>
        <v>0</v>
      </c>
      <c r="F97" s="230">
        <f>SUM(F82:F96)</f>
        <v>0</v>
      </c>
    </row>
    <row r="98" spans="1:6">
      <c r="A98" s="258" t="s">
        <v>565</v>
      </c>
      <c r="B98" s="265"/>
      <c r="C98" s="228"/>
      <c r="D98" s="228"/>
      <c r="E98" s="228"/>
      <c r="F98" s="228"/>
    </row>
    <row r="99" spans="1:6">
      <c r="A99" s="404">
        <v>1</v>
      </c>
      <c r="B99" s="405"/>
      <c r="C99" s="67"/>
      <c r="D99" s="67"/>
      <c r="E99" s="67"/>
      <c r="F99" s="228">
        <f>C99-E99</f>
        <v>0</v>
      </c>
    </row>
    <row r="100" spans="1:6">
      <c r="A100" s="404">
        <v>2</v>
      </c>
      <c r="B100" s="405"/>
      <c r="C100" s="67"/>
      <c r="D100" s="67"/>
      <c r="E100" s="67"/>
      <c r="F100" s="228">
        <f t="shared" ref="F100:F113" si="5">C100-E100</f>
        <v>0</v>
      </c>
    </row>
    <row r="101" spans="1:6">
      <c r="A101" s="404">
        <v>3</v>
      </c>
      <c r="B101" s="405"/>
      <c r="C101" s="67"/>
      <c r="D101" s="67"/>
      <c r="E101" s="67"/>
      <c r="F101" s="228">
        <f t="shared" si="5"/>
        <v>0</v>
      </c>
    </row>
    <row r="102" spans="1:6">
      <c r="A102" s="404">
        <v>4</v>
      </c>
      <c r="B102" s="405"/>
      <c r="C102" s="67"/>
      <c r="D102" s="67"/>
      <c r="E102" s="67"/>
      <c r="F102" s="228">
        <f t="shared" si="5"/>
        <v>0</v>
      </c>
    </row>
    <row r="103" spans="1:6">
      <c r="A103" s="404">
        <v>5</v>
      </c>
      <c r="B103" s="405"/>
      <c r="C103" s="67"/>
      <c r="D103" s="67"/>
      <c r="E103" s="67"/>
      <c r="F103" s="228">
        <f t="shared" si="5"/>
        <v>0</v>
      </c>
    </row>
    <row r="104" spans="1:6">
      <c r="A104" s="404">
        <v>6</v>
      </c>
      <c r="B104" s="405"/>
      <c r="C104" s="67"/>
      <c r="D104" s="67"/>
      <c r="E104" s="67"/>
      <c r="F104" s="228">
        <f t="shared" si="5"/>
        <v>0</v>
      </c>
    </row>
    <row r="105" spans="1:6">
      <c r="A105" s="404">
        <v>7</v>
      </c>
      <c r="B105" s="405"/>
      <c r="C105" s="67"/>
      <c r="D105" s="67"/>
      <c r="E105" s="67"/>
      <c r="F105" s="228">
        <f t="shared" si="5"/>
        <v>0</v>
      </c>
    </row>
    <row r="106" spans="1:6">
      <c r="A106" s="404">
        <v>8</v>
      </c>
      <c r="B106" s="405"/>
      <c r="C106" s="67"/>
      <c r="D106" s="67"/>
      <c r="E106" s="67"/>
      <c r="F106" s="228">
        <f t="shared" si="5"/>
        <v>0</v>
      </c>
    </row>
    <row r="107" spans="1:6">
      <c r="A107" s="404">
        <v>9</v>
      </c>
      <c r="B107" s="405"/>
      <c r="C107" s="67"/>
      <c r="D107" s="67"/>
      <c r="E107" s="67"/>
      <c r="F107" s="228">
        <f t="shared" si="5"/>
        <v>0</v>
      </c>
    </row>
    <row r="108" spans="1:6">
      <c r="A108" s="404">
        <v>10</v>
      </c>
      <c r="B108" s="405"/>
      <c r="C108" s="67"/>
      <c r="D108" s="67"/>
      <c r="E108" s="67"/>
      <c r="F108" s="228">
        <f t="shared" si="5"/>
        <v>0</v>
      </c>
    </row>
    <row r="109" spans="1:6">
      <c r="A109" s="404">
        <v>11</v>
      </c>
      <c r="B109" s="405"/>
      <c r="C109" s="67"/>
      <c r="D109" s="67"/>
      <c r="E109" s="67"/>
      <c r="F109" s="228">
        <f t="shared" si="5"/>
        <v>0</v>
      </c>
    </row>
    <row r="110" spans="1:6">
      <c r="A110" s="404">
        <v>12</v>
      </c>
      <c r="B110" s="405"/>
      <c r="C110" s="67"/>
      <c r="D110" s="67"/>
      <c r="E110" s="67"/>
      <c r="F110" s="228">
        <f t="shared" si="5"/>
        <v>0</v>
      </c>
    </row>
    <row r="111" spans="1:6">
      <c r="A111" s="404">
        <v>13</v>
      </c>
      <c r="B111" s="405"/>
      <c r="C111" s="67"/>
      <c r="D111" s="67"/>
      <c r="E111" s="67"/>
      <c r="F111" s="228">
        <f t="shared" si="5"/>
        <v>0</v>
      </c>
    </row>
    <row r="112" spans="1:6">
      <c r="A112" s="404">
        <v>14</v>
      </c>
      <c r="B112" s="405"/>
      <c r="C112" s="67"/>
      <c r="D112" s="67"/>
      <c r="E112" s="67"/>
      <c r="F112" s="228">
        <f t="shared" si="5"/>
        <v>0</v>
      </c>
    </row>
    <row r="113" spans="1:6">
      <c r="A113" s="404">
        <v>15</v>
      </c>
      <c r="B113" s="405"/>
      <c r="C113" s="67"/>
      <c r="D113" s="67"/>
      <c r="E113" s="67"/>
      <c r="F113" s="228">
        <f t="shared" si="5"/>
        <v>0</v>
      </c>
    </row>
    <row r="114" spans="1:6">
      <c r="A114" s="259" t="s">
        <v>566</v>
      </c>
      <c r="B114" s="260" t="s">
        <v>579</v>
      </c>
      <c r="C114" s="230">
        <f>SUM(C99:C113)</f>
        <v>0</v>
      </c>
      <c r="D114" s="230"/>
      <c r="E114" s="230">
        <f>SUM(E99:E113)</f>
        <v>0</v>
      </c>
      <c r="F114" s="230">
        <f>SUM(F99:F113)</f>
        <v>0</v>
      </c>
    </row>
    <row r="115" spans="1:6" ht="21.75" customHeight="1">
      <c r="A115" s="258" t="s">
        <v>568</v>
      </c>
      <c r="B115" s="260"/>
      <c r="C115" s="229"/>
      <c r="D115" s="229"/>
      <c r="E115" s="229"/>
      <c r="F115" s="229"/>
    </row>
    <row r="116" spans="1:6">
      <c r="A116" s="404">
        <v>1</v>
      </c>
      <c r="B116" s="405"/>
      <c r="C116" s="67"/>
      <c r="D116" s="67"/>
      <c r="E116" s="67"/>
      <c r="F116" s="228">
        <f>C116-E116</f>
        <v>0</v>
      </c>
    </row>
    <row r="117" spans="1:6">
      <c r="A117" s="404">
        <v>2</v>
      </c>
      <c r="B117" s="405"/>
      <c r="C117" s="67"/>
      <c r="D117" s="67"/>
      <c r="E117" s="67"/>
      <c r="F117" s="228">
        <f t="shared" ref="F117:F130" si="6">C117-E117</f>
        <v>0</v>
      </c>
    </row>
    <row r="118" spans="1:6">
      <c r="A118" s="404">
        <v>3</v>
      </c>
      <c r="B118" s="405"/>
      <c r="C118" s="67"/>
      <c r="D118" s="67"/>
      <c r="E118" s="67"/>
      <c r="F118" s="228">
        <f t="shared" si="6"/>
        <v>0</v>
      </c>
    </row>
    <row r="119" spans="1:6">
      <c r="A119" s="404">
        <v>4</v>
      </c>
      <c r="B119" s="405"/>
      <c r="C119" s="67"/>
      <c r="D119" s="67"/>
      <c r="E119" s="67"/>
      <c r="F119" s="228">
        <f t="shared" si="6"/>
        <v>0</v>
      </c>
    </row>
    <row r="120" spans="1:6">
      <c r="A120" s="404">
        <v>5</v>
      </c>
      <c r="B120" s="405"/>
      <c r="C120" s="67"/>
      <c r="D120" s="67"/>
      <c r="E120" s="67"/>
      <c r="F120" s="228">
        <f t="shared" si="6"/>
        <v>0</v>
      </c>
    </row>
    <row r="121" spans="1:6">
      <c r="A121" s="404">
        <v>6</v>
      </c>
      <c r="B121" s="405"/>
      <c r="C121" s="67"/>
      <c r="D121" s="67"/>
      <c r="E121" s="67"/>
      <c r="F121" s="228">
        <f t="shared" si="6"/>
        <v>0</v>
      </c>
    </row>
    <row r="122" spans="1:6">
      <c r="A122" s="404">
        <v>7</v>
      </c>
      <c r="B122" s="405"/>
      <c r="C122" s="67"/>
      <c r="D122" s="67"/>
      <c r="E122" s="67"/>
      <c r="F122" s="228">
        <f t="shared" si="6"/>
        <v>0</v>
      </c>
    </row>
    <row r="123" spans="1:6">
      <c r="A123" s="404">
        <v>8</v>
      </c>
      <c r="B123" s="405"/>
      <c r="C123" s="67"/>
      <c r="D123" s="67"/>
      <c r="E123" s="67"/>
      <c r="F123" s="228">
        <f t="shared" si="6"/>
        <v>0</v>
      </c>
    </row>
    <row r="124" spans="1:6">
      <c r="A124" s="404">
        <v>9</v>
      </c>
      <c r="B124" s="405"/>
      <c r="C124" s="67"/>
      <c r="D124" s="67"/>
      <c r="E124" s="67"/>
      <c r="F124" s="228">
        <f t="shared" si="6"/>
        <v>0</v>
      </c>
    </row>
    <row r="125" spans="1:6">
      <c r="A125" s="404">
        <v>10</v>
      </c>
      <c r="B125" s="405"/>
      <c r="C125" s="67"/>
      <c r="D125" s="67"/>
      <c r="E125" s="67"/>
      <c r="F125" s="228">
        <f t="shared" si="6"/>
        <v>0</v>
      </c>
    </row>
    <row r="126" spans="1:6">
      <c r="A126" s="404">
        <v>11</v>
      </c>
      <c r="B126" s="405"/>
      <c r="C126" s="67"/>
      <c r="D126" s="67"/>
      <c r="E126" s="67"/>
      <c r="F126" s="228">
        <f t="shared" si="6"/>
        <v>0</v>
      </c>
    </row>
    <row r="127" spans="1:6">
      <c r="A127" s="404">
        <v>12</v>
      </c>
      <c r="B127" s="405"/>
      <c r="C127" s="67"/>
      <c r="D127" s="67"/>
      <c r="E127" s="67"/>
      <c r="F127" s="228">
        <f t="shared" si="6"/>
        <v>0</v>
      </c>
    </row>
    <row r="128" spans="1:6">
      <c r="A128" s="404">
        <v>13</v>
      </c>
      <c r="B128" s="405"/>
      <c r="C128" s="67"/>
      <c r="D128" s="67"/>
      <c r="E128" s="67"/>
      <c r="F128" s="228">
        <f t="shared" si="6"/>
        <v>0</v>
      </c>
    </row>
    <row r="129" spans="1:6">
      <c r="A129" s="404">
        <v>14</v>
      </c>
      <c r="B129" s="405"/>
      <c r="C129" s="67"/>
      <c r="D129" s="67"/>
      <c r="E129" s="67"/>
      <c r="F129" s="228">
        <f t="shared" si="6"/>
        <v>0</v>
      </c>
    </row>
    <row r="130" spans="1:6">
      <c r="A130" s="404">
        <v>15</v>
      </c>
      <c r="B130" s="405"/>
      <c r="C130" s="67"/>
      <c r="D130" s="67"/>
      <c r="E130" s="67"/>
      <c r="F130" s="228">
        <f t="shared" si="6"/>
        <v>0</v>
      </c>
    </row>
    <row r="131" spans="1:6">
      <c r="A131" s="259" t="s">
        <v>569</v>
      </c>
      <c r="B131" s="260" t="s">
        <v>580</v>
      </c>
      <c r="C131" s="230">
        <f>SUM(C116:C130)</f>
        <v>0</v>
      </c>
      <c r="D131" s="230"/>
      <c r="E131" s="230">
        <f>SUM(E116:E130)</f>
        <v>0</v>
      </c>
      <c r="F131" s="230">
        <f>SUM(F116:F130)</f>
        <v>0</v>
      </c>
    </row>
    <row r="132" spans="1:6">
      <c r="A132" s="256" t="s">
        <v>571</v>
      </c>
      <c r="B132" s="260"/>
      <c r="C132" s="229"/>
      <c r="D132" s="229"/>
      <c r="E132" s="229"/>
      <c r="F132" s="229"/>
    </row>
    <row r="133" spans="1:6">
      <c r="A133" s="404" t="s">
        <v>581</v>
      </c>
      <c r="B133" s="405"/>
      <c r="C133" s="67">
        <v>5</v>
      </c>
      <c r="D133" s="67"/>
      <c r="E133" s="67"/>
      <c r="F133" s="228">
        <f>C133-E133</f>
        <v>5</v>
      </c>
    </row>
    <row r="134" spans="1:6">
      <c r="A134" s="404">
        <v>2</v>
      </c>
      <c r="B134" s="405"/>
      <c r="C134" s="67"/>
      <c r="D134" s="67"/>
      <c r="E134" s="67"/>
      <c r="F134" s="228">
        <f t="shared" ref="F134:F147" si="7">C134-E134</f>
        <v>0</v>
      </c>
    </row>
    <row r="135" spans="1:6">
      <c r="A135" s="404">
        <v>3</v>
      </c>
      <c r="B135" s="405"/>
      <c r="C135" s="67"/>
      <c r="D135" s="67"/>
      <c r="E135" s="67"/>
      <c r="F135" s="228">
        <f t="shared" si="7"/>
        <v>0</v>
      </c>
    </row>
    <row r="136" spans="1:6">
      <c r="A136" s="404">
        <v>4</v>
      </c>
      <c r="B136" s="405"/>
      <c r="C136" s="67"/>
      <c r="D136" s="67"/>
      <c r="E136" s="67"/>
      <c r="F136" s="228">
        <f t="shared" si="7"/>
        <v>0</v>
      </c>
    </row>
    <row r="137" spans="1:6">
      <c r="A137" s="404">
        <v>5</v>
      </c>
      <c r="B137" s="405"/>
      <c r="C137" s="67"/>
      <c r="D137" s="67"/>
      <c r="E137" s="67"/>
      <c r="F137" s="228">
        <f t="shared" si="7"/>
        <v>0</v>
      </c>
    </row>
    <row r="138" spans="1:6">
      <c r="A138" s="404">
        <v>6</v>
      </c>
      <c r="B138" s="405"/>
      <c r="C138" s="67"/>
      <c r="D138" s="67"/>
      <c r="E138" s="67"/>
      <c r="F138" s="228">
        <f t="shared" si="7"/>
        <v>0</v>
      </c>
    </row>
    <row r="139" spans="1:6">
      <c r="A139" s="404">
        <v>7</v>
      </c>
      <c r="B139" s="405"/>
      <c r="C139" s="67"/>
      <c r="D139" s="67"/>
      <c r="E139" s="67"/>
      <c r="F139" s="228">
        <f t="shared" si="7"/>
        <v>0</v>
      </c>
    </row>
    <row r="140" spans="1:6">
      <c r="A140" s="404">
        <v>8</v>
      </c>
      <c r="B140" s="405"/>
      <c r="C140" s="67"/>
      <c r="D140" s="67"/>
      <c r="E140" s="67"/>
      <c r="F140" s="228">
        <f t="shared" si="7"/>
        <v>0</v>
      </c>
    </row>
    <row r="141" spans="1:6">
      <c r="A141" s="404">
        <v>9</v>
      </c>
      <c r="B141" s="405"/>
      <c r="C141" s="67"/>
      <c r="D141" s="67"/>
      <c r="E141" s="67"/>
      <c r="F141" s="228">
        <f t="shared" si="7"/>
        <v>0</v>
      </c>
    </row>
    <row r="142" spans="1:6">
      <c r="A142" s="404">
        <v>10</v>
      </c>
      <c r="B142" s="405"/>
      <c r="C142" s="67"/>
      <c r="D142" s="67"/>
      <c r="E142" s="67"/>
      <c r="F142" s="228">
        <f t="shared" si="7"/>
        <v>0</v>
      </c>
    </row>
    <row r="143" spans="1:6">
      <c r="A143" s="404">
        <v>11</v>
      </c>
      <c r="B143" s="405"/>
      <c r="C143" s="67"/>
      <c r="D143" s="67"/>
      <c r="E143" s="67"/>
      <c r="F143" s="228">
        <f t="shared" si="7"/>
        <v>0</v>
      </c>
    </row>
    <row r="144" spans="1:6">
      <c r="A144" s="404">
        <v>12</v>
      </c>
      <c r="B144" s="405"/>
      <c r="C144" s="67"/>
      <c r="D144" s="67"/>
      <c r="E144" s="67"/>
      <c r="F144" s="228">
        <f t="shared" si="7"/>
        <v>0</v>
      </c>
    </row>
    <row r="145" spans="1:8">
      <c r="A145" s="404">
        <v>13</v>
      </c>
      <c r="B145" s="405"/>
      <c r="C145" s="67"/>
      <c r="D145" s="67"/>
      <c r="E145" s="67"/>
      <c r="F145" s="228">
        <f t="shared" si="7"/>
        <v>0</v>
      </c>
    </row>
    <row r="146" spans="1:8">
      <c r="A146" s="404">
        <v>14</v>
      </c>
      <c r="B146" s="405"/>
      <c r="C146" s="67"/>
      <c r="D146" s="67"/>
      <c r="E146" s="67"/>
      <c r="F146" s="228">
        <f t="shared" si="7"/>
        <v>0</v>
      </c>
    </row>
    <row r="147" spans="1:8">
      <c r="A147" s="404">
        <v>15</v>
      </c>
      <c r="B147" s="405"/>
      <c r="C147" s="67"/>
      <c r="D147" s="67"/>
      <c r="E147" s="67"/>
      <c r="F147" s="228">
        <f t="shared" si="7"/>
        <v>0</v>
      </c>
    </row>
    <row r="148" spans="1:8">
      <c r="A148" s="259" t="s">
        <v>573</v>
      </c>
      <c r="B148" s="260" t="s">
        <v>582</v>
      </c>
      <c r="C148" s="230">
        <f>SUM(C133:C147)</f>
        <v>5</v>
      </c>
      <c r="D148" s="230"/>
      <c r="E148" s="230">
        <f>SUM(E133:E147)</f>
        <v>0</v>
      </c>
      <c r="F148" s="230">
        <f>SUM(F133:F147)</f>
        <v>5</v>
      </c>
    </row>
    <row r="149" spans="1:8">
      <c r="A149" s="263" t="s">
        <v>583</v>
      </c>
      <c r="B149" s="260" t="s">
        <v>584</v>
      </c>
      <c r="C149" s="230">
        <f>C148+C131+C114+C97</f>
        <v>5</v>
      </c>
      <c r="D149" s="230"/>
      <c r="E149" s="230">
        <f>E148+E131+E114+E97</f>
        <v>0</v>
      </c>
      <c r="F149" s="230">
        <f>F148+F131+F114+F97</f>
        <v>5</v>
      </c>
    </row>
    <row r="150" spans="1:8">
      <c r="A150" s="266"/>
      <c r="B150" s="267"/>
      <c r="C150" s="268"/>
      <c r="D150" s="268"/>
      <c r="E150" s="268"/>
      <c r="F150" s="268"/>
    </row>
    <row r="151" spans="1:8">
      <c r="A151" s="417" t="s">
        <v>8</v>
      </c>
      <c r="B151" s="432">
        <f>pdeReportingDate</f>
        <v>45590</v>
      </c>
      <c r="C151" s="432"/>
      <c r="D151" s="432"/>
      <c r="E151" s="432"/>
      <c r="F151" s="432"/>
      <c r="G151" s="432"/>
      <c r="H151" s="432"/>
    </row>
    <row r="152" spans="1:8">
      <c r="A152" s="417"/>
      <c r="B152" s="40"/>
      <c r="C152" s="40"/>
      <c r="D152" s="40"/>
      <c r="E152" s="40"/>
      <c r="F152" s="40"/>
      <c r="G152" s="40"/>
      <c r="H152" s="40"/>
    </row>
    <row r="153" spans="1:8">
      <c r="A153" s="418" t="s">
        <v>302</v>
      </c>
      <c r="B153" s="433" t="str">
        <f>authorName</f>
        <v>АЛВИС ГРУП БЪЛГАРИЯ ООД - АНГЕЛ ПЕТРОВ</v>
      </c>
      <c r="C153" s="433"/>
      <c r="D153" s="433"/>
      <c r="E153" s="433"/>
      <c r="F153" s="433"/>
      <c r="G153" s="433"/>
      <c r="H153" s="433"/>
    </row>
    <row r="154" spans="1:8">
      <c r="A154" s="418"/>
      <c r="B154" s="56"/>
      <c r="C154" s="56"/>
      <c r="D154" s="56"/>
      <c r="E154" s="56"/>
      <c r="F154" s="56"/>
      <c r="G154" s="56"/>
      <c r="H154" s="56"/>
    </row>
    <row r="155" spans="1:8">
      <c r="A155" s="418" t="s">
        <v>16</v>
      </c>
      <c r="B155" s="434"/>
      <c r="C155" s="434"/>
      <c r="D155" s="434"/>
      <c r="E155" s="434"/>
      <c r="F155" s="434"/>
      <c r="G155" s="434"/>
      <c r="H155" s="434"/>
    </row>
    <row r="156" spans="1:8">
      <c r="A156" s="419"/>
      <c r="B156" s="431" t="s">
        <v>303</v>
      </c>
      <c r="C156" s="431"/>
      <c r="D156" s="431"/>
      <c r="E156" s="431"/>
      <c r="F156" s="313"/>
      <c r="G156" s="36"/>
      <c r="H156" s="34"/>
    </row>
    <row r="157" spans="1:8">
      <c r="A157" s="419"/>
      <c r="B157" s="431" t="s">
        <v>303</v>
      </c>
      <c r="C157" s="431"/>
      <c r="D157" s="431"/>
      <c r="E157" s="431"/>
      <c r="F157" s="313"/>
      <c r="G157" s="36"/>
      <c r="H157" s="34"/>
    </row>
    <row r="158" spans="1:8">
      <c r="A158" s="419"/>
      <c r="B158" s="431" t="s">
        <v>303</v>
      </c>
      <c r="C158" s="431"/>
      <c r="D158" s="431"/>
      <c r="E158" s="431"/>
      <c r="F158" s="313"/>
      <c r="G158" s="36"/>
      <c r="H158" s="34"/>
    </row>
    <row r="159" spans="1:8">
      <c r="A159" s="419"/>
      <c r="B159" s="431" t="s">
        <v>303</v>
      </c>
      <c r="C159" s="431"/>
      <c r="D159" s="431"/>
      <c r="E159" s="431"/>
      <c r="F159" s="313"/>
      <c r="G159" s="36"/>
      <c r="H159" s="34"/>
    </row>
    <row r="160" spans="1:8">
      <c r="A160" s="419"/>
      <c r="B160" s="431"/>
      <c r="C160" s="431"/>
      <c r="D160" s="431"/>
      <c r="E160" s="431"/>
      <c r="F160" s="313"/>
      <c r="G160" s="36"/>
      <c r="H160" s="34"/>
    </row>
    <row r="161" spans="1:8">
      <c r="A161" s="419"/>
      <c r="B161" s="431"/>
      <c r="C161" s="431"/>
      <c r="D161" s="431"/>
      <c r="E161" s="431"/>
      <c r="F161" s="313"/>
      <c r="G161" s="36"/>
      <c r="H161" s="34"/>
    </row>
    <row r="162" spans="1:8">
      <c r="A162" s="419"/>
      <c r="B162" s="431"/>
      <c r="C162" s="431"/>
      <c r="D162" s="431"/>
      <c r="E162" s="431"/>
      <c r="F162" s="313"/>
      <c r="G162" s="36"/>
      <c r="H162" s="34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8" t="s">
        <v>585</v>
      </c>
      <c r="B1" s="389"/>
      <c r="C1" s="389"/>
      <c r="D1" s="389"/>
      <c r="E1" s="389"/>
      <c r="F1" s="389"/>
      <c r="G1" s="389"/>
      <c r="H1" s="389"/>
      <c r="I1" s="389"/>
      <c r="J1" s="390"/>
    </row>
    <row r="2" spans="1:10" ht="15.75">
      <c r="A2" s="389" t="str">
        <f>CONCATENATE("на информацията, въведена в справките на ",UPPER(pdeName))</f>
        <v>на информацията, въведена в справките на АЛФА БЪЛГАРИЯ АД</v>
      </c>
      <c r="B2" s="389"/>
      <c r="C2" s="389"/>
      <c r="D2" s="389"/>
      <c r="E2" s="389"/>
      <c r="F2" s="389"/>
      <c r="G2" s="389"/>
      <c r="H2" s="389"/>
      <c r="I2" s="389"/>
      <c r="J2" s="390"/>
    </row>
    <row r="3" spans="1:10" ht="15.75">
      <c r="A3" s="389" t="str">
        <f>CONCATENATE("за периода от ",TEXT(startDate,"dd.mm.yyyy г.")," до ",TEXT(endDate,"dd.mm.yyyy г."))</f>
        <v>за периода от 01.01.2024 г. до 30.09.2024 г.</v>
      </c>
      <c r="B3" s="391"/>
      <c r="C3" s="391"/>
      <c r="D3" s="391"/>
      <c r="E3" s="391"/>
      <c r="F3" s="391"/>
      <c r="G3" s="391"/>
      <c r="H3" s="391"/>
      <c r="I3" s="391"/>
      <c r="J3" s="392"/>
    </row>
    <row r="5" spans="1:10" ht="25.5" customHeight="1">
      <c r="A5" s="395" t="s">
        <v>586</v>
      </c>
      <c r="B5" s="396" t="s">
        <v>587</v>
      </c>
      <c r="C5" s="397" t="s">
        <v>588</v>
      </c>
      <c r="D5" s="398" t="s">
        <v>589</v>
      </c>
      <c r="E5" s="397" t="s">
        <v>590</v>
      </c>
      <c r="F5" s="396" t="s">
        <v>591</v>
      </c>
      <c r="G5" s="395" t="s">
        <v>592</v>
      </c>
    </row>
    <row r="6" spans="1:10" ht="18.75" customHeight="1">
      <c r="A6" s="401" t="s">
        <v>593</v>
      </c>
      <c r="B6" s="393" t="s">
        <v>594</v>
      </c>
      <c r="C6" s="399">
        <f>'1-Баланс'!C95</f>
        <v>26226</v>
      </c>
      <c r="D6" s="400">
        <f t="shared" ref="D6:D15" si="0">C6-E6</f>
        <v>0</v>
      </c>
      <c r="E6" s="399">
        <f>'1-Баланс'!G95</f>
        <v>26226</v>
      </c>
      <c r="F6" s="394" t="s">
        <v>595</v>
      </c>
      <c r="G6" s="401" t="s">
        <v>593</v>
      </c>
    </row>
    <row r="7" spans="1:10" ht="18.75" customHeight="1">
      <c r="A7" s="401" t="s">
        <v>593</v>
      </c>
      <c r="B7" s="393" t="s">
        <v>596</v>
      </c>
      <c r="C7" s="399">
        <f>'1-Баланс'!G37</f>
        <v>25917</v>
      </c>
      <c r="D7" s="400">
        <f t="shared" si="0"/>
        <v>-203</v>
      </c>
      <c r="E7" s="399">
        <f>'1-Баланс'!G18</f>
        <v>26120</v>
      </c>
      <c r="F7" s="394" t="s">
        <v>495</v>
      </c>
      <c r="G7" s="401" t="s">
        <v>593</v>
      </c>
    </row>
    <row r="8" spans="1:10" ht="18.75" customHeight="1">
      <c r="A8" s="401" t="s">
        <v>593</v>
      </c>
      <c r="B8" s="393" t="s">
        <v>597</v>
      </c>
      <c r="C8" s="399">
        <f>ABS('1-Баланс'!G32)-ABS('1-Баланс'!G33)</f>
        <v>464</v>
      </c>
      <c r="D8" s="400">
        <f t="shared" si="0"/>
        <v>0</v>
      </c>
      <c r="E8" s="399">
        <f>ABS('2-Отчет за доходите'!C44)-ABS('2-Отчет за доходите'!G44)</f>
        <v>464</v>
      </c>
      <c r="F8" s="394" t="s">
        <v>598</v>
      </c>
      <c r="G8" s="402" t="s">
        <v>599</v>
      </c>
    </row>
    <row r="9" spans="1:10" ht="18.75" customHeight="1">
      <c r="A9" s="401" t="s">
        <v>593</v>
      </c>
      <c r="B9" s="393" t="s">
        <v>600</v>
      </c>
      <c r="C9" s="399">
        <f>'1-Баланс'!D92</f>
        <v>1771</v>
      </c>
      <c r="D9" s="400">
        <f t="shared" si="0"/>
        <v>0</v>
      </c>
      <c r="E9" s="399">
        <f>'3-Отчет за паричния поток'!C45</f>
        <v>1771</v>
      </c>
      <c r="F9" s="394" t="s">
        <v>601</v>
      </c>
      <c r="G9" s="402" t="s">
        <v>602</v>
      </c>
    </row>
    <row r="10" spans="1:10" ht="18.75" customHeight="1">
      <c r="A10" s="401" t="s">
        <v>593</v>
      </c>
      <c r="B10" s="393" t="s">
        <v>603</v>
      </c>
      <c r="C10" s="399">
        <f>'1-Баланс'!C92</f>
        <v>1055</v>
      </c>
      <c r="D10" s="400">
        <f t="shared" si="0"/>
        <v>0</v>
      </c>
      <c r="E10" s="399">
        <f>'3-Отчет за паричния поток'!C46</f>
        <v>1055</v>
      </c>
      <c r="F10" s="394" t="s">
        <v>604</v>
      </c>
      <c r="G10" s="402" t="s">
        <v>602</v>
      </c>
    </row>
    <row r="11" spans="1:10" ht="18.75" customHeight="1">
      <c r="A11" s="401" t="s">
        <v>593</v>
      </c>
      <c r="B11" s="393" t="s">
        <v>596</v>
      </c>
      <c r="C11" s="399">
        <f>'1-Баланс'!G37</f>
        <v>25917</v>
      </c>
      <c r="D11" s="400">
        <f t="shared" si="0"/>
        <v>0</v>
      </c>
      <c r="E11" s="399">
        <f>'4-Отчет за собствения капитал'!L34</f>
        <v>25917</v>
      </c>
      <c r="F11" s="394" t="s">
        <v>605</v>
      </c>
      <c r="G11" s="402" t="s">
        <v>606</v>
      </c>
    </row>
    <row r="12" spans="1:10" ht="18.75" customHeight="1">
      <c r="A12" s="401" t="s">
        <v>593</v>
      </c>
      <c r="B12" s="393" t="s">
        <v>607</v>
      </c>
      <c r="C12" s="399">
        <f>'1-Баланс'!C36</f>
        <v>0</v>
      </c>
      <c r="D12" s="400">
        <f t="shared" si="0"/>
        <v>0</v>
      </c>
      <c r="E12" s="399">
        <f>'Справка 5'!C27+'Справка 5'!C97</f>
        <v>0</v>
      </c>
      <c r="F12" s="394" t="s">
        <v>608</v>
      </c>
      <c r="G12" s="402" t="s">
        <v>609</v>
      </c>
    </row>
    <row r="13" spans="1:10" ht="18.75" customHeight="1">
      <c r="A13" s="401" t="s">
        <v>593</v>
      </c>
      <c r="B13" s="393" t="s">
        <v>610</v>
      </c>
      <c r="C13" s="399">
        <f>'1-Баланс'!C37</f>
        <v>0</v>
      </c>
      <c r="D13" s="400">
        <f t="shared" si="0"/>
        <v>0</v>
      </c>
      <c r="E13" s="399">
        <f>'Справка 5'!C44+'Справка 5'!C114</f>
        <v>0</v>
      </c>
      <c r="F13" s="394" t="s">
        <v>611</v>
      </c>
      <c r="G13" s="402" t="s">
        <v>609</v>
      </c>
    </row>
    <row r="14" spans="1:10" ht="18.75" customHeight="1">
      <c r="A14" s="401" t="s">
        <v>593</v>
      </c>
      <c r="B14" s="393" t="s">
        <v>612</v>
      </c>
      <c r="C14" s="399">
        <f>'1-Баланс'!C38</f>
        <v>0</v>
      </c>
      <c r="D14" s="400">
        <f t="shared" si="0"/>
        <v>-31743</v>
      </c>
      <c r="E14" s="399">
        <f>'Справка 5'!C61+'Справка 5'!C131</f>
        <v>31743</v>
      </c>
      <c r="F14" s="394" t="s">
        <v>613</v>
      </c>
      <c r="G14" s="402" t="s">
        <v>609</v>
      </c>
    </row>
    <row r="15" spans="1:10" ht="18.75" customHeight="1">
      <c r="A15" s="401" t="s">
        <v>593</v>
      </c>
      <c r="B15" s="393" t="s">
        <v>614</v>
      </c>
      <c r="C15" s="399">
        <f>'1-Баланс'!C39</f>
        <v>22757</v>
      </c>
      <c r="D15" s="400">
        <f t="shared" si="0"/>
        <v>22412</v>
      </c>
      <c r="E15" s="399">
        <f>'Справка 5'!C148+'Справка 5'!C78</f>
        <v>345</v>
      </c>
      <c r="F15" s="394" t="s">
        <v>615</v>
      </c>
      <c r="G15" s="402" t="s">
        <v>609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325" t="s">
        <v>616</v>
      </c>
      <c r="B1" s="325" t="s">
        <v>617</v>
      </c>
      <c r="C1" s="325" t="s">
        <v>618</v>
      </c>
      <c r="D1" s="325" t="s">
        <v>619</v>
      </c>
    </row>
    <row r="2" spans="1:5" ht="24" customHeight="1">
      <c r="A2" s="375" t="s">
        <v>620</v>
      </c>
      <c r="B2" s="373"/>
      <c r="C2" s="373"/>
      <c r="D2" s="374"/>
    </row>
    <row r="3" spans="1:5" ht="31.5">
      <c r="A3" s="328">
        <v>1</v>
      </c>
      <c r="B3" s="326" t="s">
        <v>621</v>
      </c>
      <c r="C3" s="327" t="s">
        <v>622</v>
      </c>
      <c r="D3" s="372" t="e">
        <f>(ABS('1-Баланс'!G32)-ABS('1-Баланс'!G33))/'2-Отчет за доходите'!G16</f>
        <v>#DIV/0!</v>
      </c>
      <c r="E3" s="376"/>
    </row>
    <row r="4" spans="1:5" ht="31.5">
      <c r="A4" s="328">
        <v>2</v>
      </c>
      <c r="B4" s="326" t="s">
        <v>623</v>
      </c>
      <c r="C4" s="327" t="s">
        <v>624</v>
      </c>
      <c r="D4" s="372">
        <f>(ABS('1-Баланс'!G32)-ABS('1-Баланс'!G33))/'1-Баланс'!G37</f>
        <v>1.7903306709881543E-2</v>
      </c>
    </row>
    <row r="5" spans="1:5" ht="31.5">
      <c r="A5" s="328">
        <v>3</v>
      </c>
      <c r="B5" s="326" t="s">
        <v>625</v>
      </c>
      <c r="C5" s="327" t="s">
        <v>626</v>
      </c>
      <c r="D5" s="372">
        <f>(ABS('1-Баланс'!G32)-ABS('1-Баланс'!G33))/('1-Баланс'!G56+'1-Баланс'!G79)</f>
        <v>1.5016181229773462</v>
      </c>
    </row>
    <row r="6" spans="1:5" ht="31.5">
      <c r="A6" s="328">
        <v>4</v>
      </c>
      <c r="B6" s="326" t="s">
        <v>627</v>
      </c>
      <c r="C6" s="327" t="s">
        <v>628</v>
      </c>
      <c r="D6" s="372">
        <f>(ABS('1-Баланс'!G32)-ABS('1-Баланс'!G33))/('1-Баланс'!C95)</f>
        <v>1.7692366353999848E-2</v>
      </c>
    </row>
    <row r="7" spans="1:5" ht="24" customHeight="1">
      <c r="A7" s="375" t="s">
        <v>629</v>
      </c>
      <c r="B7" s="373"/>
      <c r="C7" s="373"/>
      <c r="D7" s="374"/>
    </row>
    <row r="8" spans="1:5" ht="31.5">
      <c r="A8" s="328">
        <v>5</v>
      </c>
      <c r="B8" s="326" t="s">
        <v>630</v>
      </c>
      <c r="C8" s="327" t="s">
        <v>631</v>
      </c>
      <c r="D8" s="371">
        <f>'2-Отчет за доходите'!G36/'2-Отчет за доходите'!C36</f>
        <v>1.0536230209176007</v>
      </c>
    </row>
    <row r="9" spans="1:5" ht="24" customHeight="1">
      <c r="A9" s="375" t="s">
        <v>632</v>
      </c>
      <c r="B9" s="373"/>
      <c r="C9" s="373"/>
      <c r="D9" s="374"/>
    </row>
    <row r="10" spans="1:5" ht="31.5">
      <c r="A10" s="328">
        <v>6</v>
      </c>
      <c r="B10" s="326" t="s">
        <v>633</v>
      </c>
      <c r="C10" s="327" t="s">
        <v>634</v>
      </c>
      <c r="D10" s="371">
        <f>'1-Баланс'!C94/'1-Баланс'!G79</f>
        <v>4.5404530744336569</v>
      </c>
    </row>
    <row r="11" spans="1:5" ht="63">
      <c r="A11" s="328">
        <v>7</v>
      </c>
      <c r="B11" s="326" t="s">
        <v>635</v>
      </c>
      <c r="C11" s="327" t="s">
        <v>636</v>
      </c>
      <c r="D11" s="371">
        <f>('1-Баланс'!C76+'1-Баланс'!C85+'1-Баланс'!C92)/'1-Баланс'!G79</f>
        <v>4.5404530744336569</v>
      </c>
    </row>
    <row r="12" spans="1:5" ht="47.25">
      <c r="A12" s="328">
        <v>8</v>
      </c>
      <c r="B12" s="326" t="s">
        <v>637</v>
      </c>
      <c r="C12" s="327" t="s">
        <v>638</v>
      </c>
      <c r="D12" s="371">
        <f>('1-Баланс'!C85+'1-Баланс'!C92)/'1-Баланс'!G79</f>
        <v>3.4142394822006472</v>
      </c>
    </row>
    <row r="13" spans="1:5" ht="31.5">
      <c r="A13" s="328">
        <v>9</v>
      </c>
      <c r="B13" s="326" t="s">
        <v>639</v>
      </c>
      <c r="C13" s="327" t="s">
        <v>640</v>
      </c>
      <c r="D13" s="371">
        <f>'1-Баланс'!C92/'1-Баланс'!G79</f>
        <v>3.4142394822006472</v>
      </c>
    </row>
    <row r="14" spans="1:5" ht="24" customHeight="1">
      <c r="A14" s="375" t="s">
        <v>641</v>
      </c>
      <c r="B14" s="373"/>
      <c r="C14" s="373"/>
      <c r="D14" s="374"/>
    </row>
    <row r="15" spans="1:5" ht="31.5">
      <c r="A15" s="328">
        <v>10</v>
      </c>
      <c r="B15" s="326" t="s">
        <v>642</v>
      </c>
      <c r="C15" s="327" t="s">
        <v>643</v>
      </c>
      <c r="D15" s="371">
        <f>'2-Отчет за доходите'!G16/('1-Баланс'!C20+'1-Баланс'!C21+'1-Баланс'!C22+'1-Баланс'!C28+'1-Баланс'!C65)</f>
        <v>0</v>
      </c>
    </row>
    <row r="16" spans="1:5" ht="31.5">
      <c r="A16" s="378">
        <v>11</v>
      </c>
      <c r="B16" s="326" t="s">
        <v>641</v>
      </c>
      <c r="C16" s="327" t="s">
        <v>644</v>
      </c>
      <c r="D16" s="379">
        <f>'2-Отчет за доходите'!G16/('1-Баланс'!C95)</f>
        <v>0</v>
      </c>
    </row>
    <row r="17" spans="1:5" ht="24" customHeight="1">
      <c r="A17" s="375" t="s">
        <v>645</v>
      </c>
      <c r="B17" s="373"/>
      <c r="C17" s="373"/>
      <c r="D17" s="374"/>
    </row>
    <row r="18" spans="1:5" ht="31.5">
      <c r="A18" s="328">
        <v>12</v>
      </c>
      <c r="B18" s="326" t="s">
        <v>646</v>
      </c>
      <c r="C18" s="327" t="s">
        <v>647</v>
      </c>
      <c r="D18" s="371">
        <f>'1-Баланс'!G56/('1-Баланс'!G37+'1-Баланс'!G56)</f>
        <v>0</v>
      </c>
    </row>
    <row r="19" spans="1:5" ht="31.5">
      <c r="A19" s="328">
        <v>13</v>
      </c>
      <c r="B19" s="326" t="s">
        <v>648</v>
      </c>
      <c r="C19" s="327" t="s">
        <v>649</v>
      </c>
      <c r="D19" s="371">
        <f>D4/D5</f>
        <v>1.1922676235675425E-2</v>
      </c>
    </row>
    <row r="20" spans="1:5" ht="31.5">
      <c r="A20" s="328">
        <v>14</v>
      </c>
      <c r="B20" s="326" t="s">
        <v>650</v>
      </c>
      <c r="C20" s="327" t="s">
        <v>651</v>
      </c>
      <c r="D20" s="371">
        <f>D6/D5</f>
        <v>1.1782200869366278E-2</v>
      </c>
    </row>
    <row r="21" spans="1:5" ht="31.5">
      <c r="A21" s="328">
        <v>15</v>
      </c>
      <c r="B21" s="326" t="s">
        <v>652</v>
      </c>
      <c r="C21" s="327" t="s">
        <v>653</v>
      </c>
      <c r="D21" s="403">
        <f>'2-Отчет за доходите'!C37+'2-Отчет за доходите'!C25</f>
        <v>468</v>
      </c>
      <c r="E21" s="421"/>
    </row>
    <row r="22" spans="1:5" ht="63">
      <c r="A22" s="328">
        <v>16</v>
      </c>
      <c r="B22" s="326" t="s">
        <v>654</v>
      </c>
      <c r="C22" s="327" t="s">
        <v>655</v>
      </c>
      <c r="D22" s="377">
        <f>D21/'1-Баланс'!G37</f>
        <v>1.8057645560828801E-2</v>
      </c>
    </row>
    <row r="23" spans="1:5" ht="31.5">
      <c r="A23" s="328">
        <v>17</v>
      </c>
      <c r="B23" s="326" t="s">
        <v>656</v>
      </c>
      <c r="C23" s="327" t="s">
        <v>657</v>
      </c>
      <c r="D23" s="377">
        <f>(D21+'2-Отчет за доходите'!C14)/'2-Отчет за доходите'!G31</f>
        <v>5.1332675222112538E-2</v>
      </c>
    </row>
    <row r="24" spans="1:5" ht="31.5">
      <c r="A24" s="328">
        <v>18</v>
      </c>
      <c r="B24" s="326" t="s">
        <v>658</v>
      </c>
      <c r="C24" s="327" t="s">
        <v>659</v>
      </c>
      <c r="D24" s="377">
        <f>('1-Баланс'!G56+'1-Баланс'!G79)/(D21+'2-Отчет за доходите'!C14)</f>
        <v>0.66025641025641024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503"/>
  <sheetViews>
    <sheetView zoomScale="70" zoomScaleNormal="70" workbookViewId="0">
      <selection activeCell="Q17" sqref="Q17"/>
    </sheetView>
  </sheetViews>
  <sheetFormatPr defaultRowHeight="15.75"/>
  <cols>
    <col min="1" max="1" width="16.5703125" style="77" bestFit="1" customWidth="1"/>
    <col min="2" max="2" width="12.140625" style="77" bestFit="1" customWidth="1"/>
    <col min="3" max="3" width="14.28515625" style="77" customWidth="1"/>
    <col min="4" max="4" width="14.140625" style="77" bestFit="1" customWidth="1"/>
    <col min="5" max="5" width="16.7109375" style="77" bestFit="1" customWidth="1"/>
    <col min="6" max="6" width="53.140625" style="77" customWidth="1"/>
    <col min="7" max="7" width="16" style="77" bestFit="1" customWidth="1"/>
    <col min="8" max="8" width="15.7109375" style="77" customWidth="1"/>
    <col min="9" max="16384" width="9.140625" style="77"/>
  </cols>
  <sheetData>
    <row r="1" spans="1:14">
      <c r="A1" s="42" t="s">
        <v>660</v>
      </c>
      <c r="B1" s="42" t="s">
        <v>661</v>
      </c>
      <c r="C1" s="42" t="s">
        <v>662</v>
      </c>
      <c r="D1" s="43" t="s">
        <v>663</v>
      </c>
      <c r="E1" s="43" t="s">
        <v>664</v>
      </c>
      <c r="F1" s="43" t="s">
        <v>665</v>
      </c>
      <c r="G1" s="43" t="s">
        <v>666</v>
      </c>
      <c r="H1" s="43" t="s">
        <v>667</v>
      </c>
      <c r="I1" s="424"/>
      <c r="J1" s="424"/>
      <c r="K1" s="424"/>
      <c r="L1" s="424"/>
      <c r="M1" s="424"/>
      <c r="N1" s="78" t="s">
        <v>668</v>
      </c>
    </row>
    <row r="2" spans="1:14" s="251" customFormat="1">
      <c r="A2" s="425"/>
      <c r="B2" s="425"/>
      <c r="C2" s="426"/>
      <c r="D2" s="425"/>
      <c r="E2" s="425"/>
      <c r="F2" s="427" t="s">
        <v>669</v>
      </c>
      <c r="G2" s="425"/>
      <c r="H2" s="425"/>
      <c r="I2" s="425"/>
      <c r="J2" s="425"/>
      <c r="K2" s="425"/>
      <c r="L2" s="425"/>
      <c r="M2" s="425"/>
      <c r="N2" s="425"/>
    </row>
    <row r="3" spans="1:14">
      <c r="A3" s="424" t="str">
        <f t="shared" ref="A3:A34" si="0">pdeName</f>
        <v>АЛФА БЪЛГАРИЯ АД</v>
      </c>
      <c r="B3" s="424" t="str">
        <f t="shared" ref="B3:B34" si="1">pdeBulstat</f>
        <v>200845765</v>
      </c>
      <c r="C3" s="428">
        <f t="shared" ref="C3:C34" si="2">endDate</f>
        <v>45565</v>
      </c>
      <c r="D3" s="424" t="s">
        <v>50</v>
      </c>
      <c r="E3" s="424">
        <v>1</v>
      </c>
      <c r="F3" s="424" t="s">
        <v>49</v>
      </c>
      <c r="G3" s="424" t="s">
        <v>670</v>
      </c>
      <c r="H3" s="424">
        <f xml:space="preserve"> '1-Баланс'!C12</f>
        <v>0</v>
      </c>
      <c r="I3" s="424"/>
      <c r="J3" s="424"/>
      <c r="K3" s="424"/>
      <c r="L3" s="424"/>
      <c r="M3" s="424"/>
      <c r="N3" s="424"/>
    </row>
    <row r="4" spans="1:14">
      <c r="A4" s="424" t="str">
        <f t="shared" si="0"/>
        <v>АЛФА БЪЛГАРИЯ АД</v>
      </c>
      <c r="B4" s="424" t="str">
        <f t="shared" si="1"/>
        <v>200845765</v>
      </c>
      <c r="C4" s="428">
        <f t="shared" si="2"/>
        <v>45565</v>
      </c>
      <c r="D4" s="424" t="s">
        <v>54</v>
      </c>
      <c r="E4" s="424">
        <v>1</v>
      </c>
      <c r="F4" s="424" t="s">
        <v>53</v>
      </c>
      <c r="G4" s="424" t="s">
        <v>670</v>
      </c>
      <c r="H4" s="424">
        <f xml:space="preserve"> '1-Баланс'!C13</f>
        <v>0</v>
      </c>
      <c r="I4" s="424"/>
      <c r="J4" s="424"/>
      <c r="K4" s="424"/>
      <c r="L4" s="424"/>
      <c r="M4" s="424"/>
      <c r="N4" s="424"/>
    </row>
    <row r="5" spans="1:14">
      <c r="A5" s="424" t="str">
        <f t="shared" si="0"/>
        <v>АЛФА БЪЛГАРИЯ АД</v>
      </c>
      <c r="B5" s="424" t="str">
        <f t="shared" si="1"/>
        <v>200845765</v>
      </c>
      <c r="C5" s="428">
        <f t="shared" si="2"/>
        <v>45565</v>
      </c>
      <c r="D5" s="424" t="s">
        <v>58</v>
      </c>
      <c r="E5" s="424">
        <v>1</v>
      </c>
      <c r="F5" s="424" t="s">
        <v>57</v>
      </c>
      <c r="G5" s="424" t="s">
        <v>670</v>
      </c>
      <c r="H5" s="424">
        <f xml:space="preserve"> '1-Баланс'!C14</f>
        <v>2</v>
      </c>
      <c r="I5" s="424"/>
      <c r="J5" s="424"/>
      <c r="K5" s="424"/>
      <c r="L5" s="424"/>
      <c r="M5" s="424"/>
      <c r="N5" s="424"/>
    </row>
    <row r="6" spans="1:14">
      <c r="A6" s="424" t="str">
        <f t="shared" si="0"/>
        <v>АЛФА БЪЛГАРИЯ АД</v>
      </c>
      <c r="B6" s="424" t="str">
        <f t="shared" si="1"/>
        <v>200845765</v>
      </c>
      <c r="C6" s="428">
        <f t="shared" si="2"/>
        <v>45565</v>
      </c>
      <c r="D6" s="424" t="s">
        <v>62</v>
      </c>
      <c r="E6" s="424">
        <v>1</v>
      </c>
      <c r="F6" s="424" t="s">
        <v>61</v>
      </c>
      <c r="G6" s="424" t="s">
        <v>670</v>
      </c>
      <c r="H6" s="424">
        <f xml:space="preserve"> '1-Баланс'!C15</f>
        <v>0</v>
      </c>
      <c r="I6" s="424"/>
      <c r="J6" s="424"/>
      <c r="K6" s="424"/>
      <c r="L6" s="424"/>
      <c r="M6" s="424"/>
      <c r="N6" s="424"/>
    </row>
    <row r="7" spans="1:14">
      <c r="A7" s="424" t="str">
        <f t="shared" si="0"/>
        <v>АЛФА БЪЛГАРИЯ АД</v>
      </c>
      <c r="B7" s="424" t="str">
        <f t="shared" si="1"/>
        <v>200845765</v>
      </c>
      <c r="C7" s="428">
        <f t="shared" si="2"/>
        <v>45565</v>
      </c>
      <c r="D7" s="424" t="s">
        <v>66</v>
      </c>
      <c r="E7" s="424">
        <v>1</v>
      </c>
      <c r="F7" s="424" t="s">
        <v>65</v>
      </c>
      <c r="G7" s="424" t="s">
        <v>670</v>
      </c>
      <c r="H7" s="424">
        <f xml:space="preserve"> '1-Баланс'!C16</f>
        <v>0</v>
      </c>
      <c r="I7" s="424"/>
      <c r="J7" s="424"/>
      <c r="K7" s="424"/>
      <c r="L7" s="424"/>
      <c r="M7" s="424"/>
      <c r="N7" s="424"/>
    </row>
    <row r="8" spans="1:14">
      <c r="A8" s="424" t="str">
        <f t="shared" si="0"/>
        <v>АЛФА БЪЛГАРИЯ АД</v>
      </c>
      <c r="B8" s="424" t="str">
        <f t="shared" si="1"/>
        <v>200845765</v>
      </c>
      <c r="C8" s="428">
        <f t="shared" si="2"/>
        <v>45565</v>
      </c>
      <c r="D8" s="424" t="s">
        <v>70</v>
      </c>
      <c r="E8" s="424">
        <v>1</v>
      </c>
      <c r="F8" s="424" t="s">
        <v>69</v>
      </c>
      <c r="G8" s="424" t="s">
        <v>670</v>
      </c>
      <c r="H8" s="424">
        <f xml:space="preserve"> '1-Баланс'!C17</f>
        <v>0</v>
      </c>
      <c r="I8" s="424"/>
      <c r="J8" s="424"/>
      <c r="K8" s="424"/>
      <c r="L8" s="424"/>
      <c r="M8" s="424"/>
      <c r="N8" s="424"/>
    </row>
    <row r="9" spans="1:14">
      <c r="A9" s="424" t="str">
        <f t="shared" si="0"/>
        <v>АЛФА БЪЛГАРИЯ АД</v>
      </c>
      <c r="B9" s="424" t="str">
        <f t="shared" si="1"/>
        <v>200845765</v>
      </c>
      <c r="C9" s="428">
        <f t="shared" si="2"/>
        <v>45565</v>
      </c>
      <c r="D9" s="424" t="s">
        <v>74</v>
      </c>
      <c r="E9" s="424">
        <v>1</v>
      </c>
      <c r="F9" s="424" t="s">
        <v>73</v>
      </c>
      <c r="G9" s="424" t="s">
        <v>670</v>
      </c>
      <c r="H9" s="424">
        <f xml:space="preserve"> '1-Баланс'!C18</f>
        <v>0</v>
      </c>
      <c r="I9" s="424"/>
      <c r="J9" s="424"/>
      <c r="K9" s="424"/>
      <c r="L9" s="424"/>
      <c r="M9" s="424"/>
      <c r="N9" s="424"/>
    </row>
    <row r="10" spans="1:14">
      <c r="A10" s="424" t="str">
        <f t="shared" si="0"/>
        <v>АЛФА БЪЛГАРИЯ АД</v>
      </c>
      <c r="B10" s="424" t="str">
        <f t="shared" si="1"/>
        <v>200845765</v>
      </c>
      <c r="C10" s="428">
        <f t="shared" si="2"/>
        <v>45565</v>
      </c>
      <c r="D10" s="424" t="s">
        <v>78</v>
      </c>
      <c r="E10" s="424">
        <v>1</v>
      </c>
      <c r="F10" s="424" t="s">
        <v>77</v>
      </c>
      <c r="G10" s="424" t="s">
        <v>670</v>
      </c>
      <c r="H10" s="424">
        <f xml:space="preserve"> '1-Баланс'!C19</f>
        <v>0</v>
      </c>
      <c r="I10" s="424"/>
      <c r="J10" s="424"/>
      <c r="K10" s="424"/>
      <c r="L10" s="424"/>
      <c r="M10" s="424"/>
      <c r="N10" s="424"/>
    </row>
    <row r="11" spans="1:14">
      <c r="A11" s="424" t="str">
        <f t="shared" si="0"/>
        <v>АЛФА БЪЛГАРИЯ АД</v>
      </c>
      <c r="B11" s="424" t="str">
        <f t="shared" si="1"/>
        <v>200845765</v>
      </c>
      <c r="C11" s="428">
        <f t="shared" si="2"/>
        <v>45565</v>
      </c>
      <c r="D11" s="424" t="s">
        <v>81</v>
      </c>
      <c r="E11" s="424">
        <v>1</v>
      </c>
      <c r="F11" s="424" t="s">
        <v>47</v>
      </c>
      <c r="G11" s="424" t="s">
        <v>670</v>
      </c>
      <c r="H11" s="424">
        <f xml:space="preserve"> '1-Баланс'!C20</f>
        <v>2</v>
      </c>
      <c r="I11" s="424"/>
      <c r="J11" s="424"/>
      <c r="K11" s="424"/>
      <c r="L11" s="424"/>
      <c r="M11" s="424"/>
      <c r="N11" s="424"/>
    </row>
    <row r="12" spans="1:14">
      <c r="A12" s="424" t="str">
        <f t="shared" si="0"/>
        <v>АЛФА БЪЛГАРИЯ АД</v>
      </c>
      <c r="B12" s="424" t="str">
        <f t="shared" si="1"/>
        <v>200845765</v>
      </c>
      <c r="C12" s="428">
        <f t="shared" si="2"/>
        <v>45565</v>
      </c>
      <c r="D12" s="424" t="s">
        <v>85</v>
      </c>
      <c r="E12" s="424">
        <v>1</v>
      </c>
      <c r="F12" s="424" t="s">
        <v>84</v>
      </c>
      <c r="G12" s="424" t="s">
        <v>670</v>
      </c>
      <c r="H12" s="424">
        <f xml:space="preserve"> '1-Баланс'!C21</f>
        <v>0</v>
      </c>
      <c r="I12" s="424"/>
      <c r="J12" s="424"/>
      <c r="K12" s="424"/>
      <c r="L12" s="424"/>
      <c r="M12" s="424"/>
      <c r="N12" s="424"/>
    </row>
    <row r="13" spans="1:14">
      <c r="A13" s="424" t="str">
        <f t="shared" si="0"/>
        <v>АЛФА БЪЛГАРИЯ АД</v>
      </c>
      <c r="B13" s="424" t="str">
        <f t="shared" si="1"/>
        <v>200845765</v>
      </c>
      <c r="C13" s="428">
        <f t="shared" si="2"/>
        <v>45565</v>
      </c>
      <c r="D13" s="424" t="s">
        <v>89</v>
      </c>
      <c r="E13" s="424">
        <v>1</v>
      </c>
      <c r="F13" s="424" t="s">
        <v>88</v>
      </c>
      <c r="G13" s="424" t="s">
        <v>670</v>
      </c>
      <c r="H13" s="424">
        <f xml:space="preserve"> '1-Баланс'!C22</f>
        <v>0</v>
      </c>
      <c r="I13" s="424"/>
      <c r="J13" s="424"/>
      <c r="K13" s="424"/>
      <c r="L13" s="424"/>
      <c r="M13" s="424"/>
      <c r="N13" s="424"/>
    </row>
    <row r="14" spans="1:14">
      <c r="A14" s="424" t="str">
        <f t="shared" si="0"/>
        <v>АЛФА БЪЛГАРИЯ АД</v>
      </c>
      <c r="B14" s="424" t="str">
        <f t="shared" si="1"/>
        <v>200845765</v>
      </c>
      <c r="C14" s="428">
        <f t="shared" si="2"/>
        <v>45565</v>
      </c>
      <c r="D14" s="424" t="s">
        <v>96</v>
      </c>
      <c r="E14" s="424">
        <v>1</v>
      </c>
      <c r="F14" s="424" t="s">
        <v>95</v>
      </c>
      <c r="G14" s="424" t="s">
        <v>670</v>
      </c>
      <c r="H14" s="424">
        <f xml:space="preserve"> '1-Баланс'!C24</f>
        <v>0</v>
      </c>
      <c r="I14" s="424"/>
      <c r="J14" s="424"/>
      <c r="K14" s="424"/>
      <c r="L14" s="424"/>
      <c r="M14" s="424"/>
      <c r="N14" s="424"/>
    </row>
    <row r="15" spans="1:14">
      <c r="A15" s="424" t="str">
        <f t="shared" si="0"/>
        <v>АЛФА БЪЛГАРИЯ АД</v>
      </c>
      <c r="B15" s="424" t="str">
        <f t="shared" si="1"/>
        <v>200845765</v>
      </c>
      <c r="C15" s="428">
        <f t="shared" si="2"/>
        <v>45565</v>
      </c>
      <c r="D15" s="424" t="s">
        <v>100</v>
      </c>
      <c r="E15" s="424">
        <v>1</v>
      </c>
      <c r="F15" s="424" t="s">
        <v>99</v>
      </c>
      <c r="G15" s="424" t="s">
        <v>670</v>
      </c>
      <c r="H15" s="424">
        <f xml:space="preserve"> '1-Баланс'!C25</f>
        <v>0</v>
      </c>
      <c r="I15" s="424"/>
      <c r="J15" s="424"/>
      <c r="K15" s="424"/>
      <c r="L15" s="424"/>
      <c r="M15" s="424"/>
      <c r="N15" s="424"/>
    </row>
    <row r="16" spans="1:14">
      <c r="A16" s="424" t="str">
        <f t="shared" si="0"/>
        <v>АЛФА БЪЛГАРИЯ АД</v>
      </c>
      <c r="B16" s="424" t="str">
        <f t="shared" si="1"/>
        <v>200845765</v>
      </c>
      <c r="C16" s="428">
        <f t="shared" si="2"/>
        <v>45565</v>
      </c>
      <c r="D16" s="424" t="s">
        <v>104</v>
      </c>
      <c r="E16" s="424">
        <v>1</v>
      </c>
      <c r="F16" s="424" t="s">
        <v>103</v>
      </c>
      <c r="G16" s="424" t="s">
        <v>670</v>
      </c>
      <c r="H16" s="424">
        <f xml:space="preserve"> '1-Баланс'!C26</f>
        <v>0</v>
      </c>
      <c r="I16" s="424"/>
      <c r="J16" s="424"/>
      <c r="K16" s="424"/>
      <c r="L16" s="424"/>
      <c r="M16" s="424"/>
      <c r="N16" s="424"/>
    </row>
    <row r="17" spans="1:8">
      <c r="A17" s="424" t="str">
        <f t="shared" si="0"/>
        <v>АЛФА БЪЛГАРИЯ АД</v>
      </c>
      <c r="B17" s="424" t="str">
        <f t="shared" si="1"/>
        <v>200845765</v>
      </c>
      <c r="C17" s="428">
        <f t="shared" si="2"/>
        <v>45565</v>
      </c>
      <c r="D17" s="424" t="s">
        <v>108</v>
      </c>
      <c r="E17" s="424">
        <v>1</v>
      </c>
      <c r="F17" s="424" t="s">
        <v>107</v>
      </c>
      <c r="G17" s="424" t="s">
        <v>670</v>
      </c>
      <c r="H17" s="424">
        <f xml:space="preserve"> '1-Баланс'!C27</f>
        <v>0</v>
      </c>
    </row>
    <row r="18" spans="1:8">
      <c r="A18" s="424" t="str">
        <f t="shared" si="0"/>
        <v>АЛФА БЪЛГАРИЯ АД</v>
      </c>
      <c r="B18" s="424" t="str">
        <f t="shared" si="1"/>
        <v>200845765</v>
      </c>
      <c r="C18" s="428">
        <f t="shared" si="2"/>
        <v>45565</v>
      </c>
      <c r="D18" s="424" t="s">
        <v>111</v>
      </c>
      <c r="E18" s="424">
        <v>1</v>
      </c>
      <c r="F18" s="424" t="s">
        <v>92</v>
      </c>
      <c r="G18" s="424" t="s">
        <v>670</v>
      </c>
      <c r="H18" s="424">
        <f xml:space="preserve"> '1-Баланс'!C28</f>
        <v>0</v>
      </c>
    </row>
    <row r="19" spans="1:8">
      <c r="A19" s="424" t="str">
        <f t="shared" si="0"/>
        <v>АЛФА БЪЛГАРИЯ АД</v>
      </c>
      <c r="B19" s="424" t="str">
        <f t="shared" si="1"/>
        <v>200845765</v>
      </c>
      <c r="C19" s="428">
        <f t="shared" si="2"/>
        <v>45565</v>
      </c>
      <c r="D19" s="424" t="s">
        <v>120</v>
      </c>
      <c r="E19" s="424">
        <v>1</v>
      </c>
      <c r="F19" s="424" t="s">
        <v>119</v>
      </c>
      <c r="G19" s="424" t="s">
        <v>670</v>
      </c>
      <c r="H19" s="424">
        <f xml:space="preserve"> '1-Баланс'!C31</f>
        <v>0</v>
      </c>
    </row>
    <row r="20" spans="1:8">
      <c r="A20" s="424" t="str">
        <f t="shared" si="0"/>
        <v>АЛФА БЪЛГАРИЯ АД</v>
      </c>
      <c r="B20" s="424" t="str">
        <f t="shared" si="1"/>
        <v>200845765</v>
      </c>
      <c r="C20" s="428">
        <f t="shared" si="2"/>
        <v>45565</v>
      </c>
      <c r="D20" s="424" t="s">
        <v>124</v>
      </c>
      <c r="E20" s="424">
        <v>1</v>
      </c>
      <c r="F20" s="424" t="s">
        <v>123</v>
      </c>
      <c r="G20" s="424" t="s">
        <v>670</v>
      </c>
      <c r="H20" s="424">
        <f xml:space="preserve"> '1-Баланс'!C32</f>
        <v>0</v>
      </c>
    </row>
    <row r="21" spans="1:8">
      <c r="A21" s="424" t="str">
        <f t="shared" si="0"/>
        <v>АЛФА БЪЛГАРИЯ АД</v>
      </c>
      <c r="B21" s="424" t="str">
        <f t="shared" si="1"/>
        <v>200845765</v>
      </c>
      <c r="C21" s="428">
        <f t="shared" si="2"/>
        <v>45565</v>
      </c>
      <c r="D21" s="424" t="s">
        <v>128</v>
      </c>
      <c r="E21" s="424">
        <v>1</v>
      </c>
      <c r="F21" s="424" t="s">
        <v>116</v>
      </c>
      <c r="G21" s="424" t="s">
        <v>670</v>
      </c>
      <c r="H21" s="424">
        <f xml:space="preserve"> '1-Баланс'!C33</f>
        <v>0</v>
      </c>
    </row>
    <row r="22" spans="1:8">
      <c r="A22" s="424" t="str">
        <f t="shared" si="0"/>
        <v>АЛФА БЪЛГАРИЯ АД</v>
      </c>
      <c r="B22" s="424" t="str">
        <f t="shared" si="1"/>
        <v>200845765</v>
      </c>
      <c r="C22" s="428">
        <f t="shared" si="2"/>
        <v>45565</v>
      </c>
      <c r="D22" s="424" t="s">
        <v>135</v>
      </c>
      <c r="E22" s="424">
        <v>1</v>
      </c>
      <c r="F22" s="424" t="s">
        <v>134</v>
      </c>
      <c r="G22" s="424" t="s">
        <v>670</v>
      </c>
      <c r="H22" s="424">
        <f xml:space="preserve"> '1-Баланс'!C35</f>
        <v>22757</v>
      </c>
    </row>
    <row r="23" spans="1:8">
      <c r="A23" s="424" t="str">
        <f t="shared" si="0"/>
        <v>АЛФА БЪЛГАРИЯ АД</v>
      </c>
      <c r="B23" s="424" t="str">
        <f t="shared" si="1"/>
        <v>200845765</v>
      </c>
      <c r="C23" s="428">
        <f t="shared" si="2"/>
        <v>45565</v>
      </c>
      <c r="D23" s="424" t="s">
        <v>137</v>
      </c>
      <c r="E23" s="424">
        <v>1</v>
      </c>
      <c r="F23" s="424" t="s">
        <v>136</v>
      </c>
      <c r="G23" s="424" t="s">
        <v>670</v>
      </c>
      <c r="H23" s="424">
        <f xml:space="preserve"> '1-Баланс'!C36</f>
        <v>0</v>
      </c>
    </row>
    <row r="24" spans="1:8">
      <c r="A24" s="424" t="str">
        <f t="shared" si="0"/>
        <v>АЛФА БЪЛГАРИЯ АД</v>
      </c>
      <c r="B24" s="424" t="str">
        <f t="shared" si="1"/>
        <v>200845765</v>
      </c>
      <c r="C24" s="428">
        <f t="shared" si="2"/>
        <v>45565</v>
      </c>
      <c r="D24" s="424" t="s">
        <v>139</v>
      </c>
      <c r="E24" s="424">
        <v>1</v>
      </c>
      <c r="F24" s="424" t="s">
        <v>138</v>
      </c>
      <c r="G24" s="424" t="s">
        <v>670</v>
      </c>
      <c r="H24" s="424">
        <f xml:space="preserve"> '1-Баланс'!C37</f>
        <v>0</v>
      </c>
    </row>
    <row r="25" spans="1:8">
      <c r="A25" s="424" t="str">
        <f t="shared" si="0"/>
        <v>АЛФА БЪЛГАРИЯ АД</v>
      </c>
      <c r="B25" s="424" t="str">
        <f t="shared" si="1"/>
        <v>200845765</v>
      </c>
      <c r="C25" s="428">
        <f t="shared" si="2"/>
        <v>45565</v>
      </c>
      <c r="D25" s="424" t="s">
        <v>143</v>
      </c>
      <c r="E25" s="424">
        <v>1</v>
      </c>
      <c r="F25" s="424" t="s">
        <v>142</v>
      </c>
      <c r="G25" s="424" t="s">
        <v>670</v>
      </c>
      <c r="H25" s="424">
        <f xml:space="preserve"> '1-Баланс'!C38</f>
        <v>0</v>
      </c>
    </row>
    <row r="26" spans="1:8">
      <c r="A26" s="424" t="str">
        <f t="shared" si="0"/>
        <v>АЛФА БЪЛГАРИЯ АД</v>
      </c>
      <c r="B26" s="424" t="str">
        <f t="shared" si="1"/>
        <v>200845765</v>
      </c>
      <c r="C26" s="428">
        <f t="shared" si="2"/>
        <v>45565</v>
      </c>
      <c r="D26" s="424" t="s">
        <v>145</v>
      </c>
      <c r="E26" s="424">
        <v>1</v>
      </c>
      <c r="F26" s="424" t="s">
        <v>144</v>
      </c>
      <c r="G26" s="424" t="s">
        <v>670</v>
      </c>
      <c r="H26" s="424">
        <f xml:space="preserve"> '1-Баланс'!C39</f>
        <v>22757</v>
      </c>
    </row>
    <row r="27" spans="1:8">
      <c r="A27" s="424" t="str">
        <f t="shared" si="0"/>
        <v>АЛФА БЪЛГАРИЯ АД</v>
      </c>
      <c r="B27" s="424" t="str">
        <f t="shared" si="1"/>
        <v>200845765</v>
      </c>
      <c r="C27" s="428">
        <f t="shared" si="2"/>
        <v>45565</v>
      </c>
      <c r="D27" s="424" t="s">
        <v>147</v>
      </c>
      <c r="E27" s="424">
        <v>1</v>
      </c>
      <c r="F27" s="424" t="s">
        <v>146</v>
      </c>
      <c r="G27" s="424" t="s">
        <v>670</v>
      </c>
      <c r="H27" s="424">
        <f xml:space="preserve"> '1-Баланс'!C40</f>
        <v>1303</v>
      </c>
    </row>
    <row r="28" spans="1:8">
      <c r="A28" s="424" t="str">
        <f t="shared" si="0"/>
        <v>АЛФА БЪЛГАРИЯ АД</v>
      </c>
      <c r="B28" s="424" t="str">
        <f t="shared" si="1"/>
        <v>200845765</v>
      </c>
      <c r="C28" s="428">
        <f t="shared" si="2"/>
        <v>45565</v>
      </c>
      <c r="D28" s="424" t="s">
        <v>151</v>
      </c>
      <c r="E28" s="424">
        <v>1</v>
      </c>
      <c r="F28" s="424" t="s">
        <v>150</v>
      </c>
      <c r="G28" s="424" t="s">
        <v>670</v>
      </c>
      <c r="H28" s="424">
        <f xml:space="preserve"> '1-Баланс'!C41</f>
        <v>0</v>
      </c>
    </row>
    <row r="29" spans="1:8">
      <c r="A29" s="424" t="str">
        <f t="shared" si="0"/>
        <v>АЛФА БЪЛГАРИЯ АД</v>
      </c>
      <c r="B29" s="424" t="str">
        <f t="shared" si="1"/>
        <v>200845765</v>
      </c>
      <c r="C29" s="428">
        <f t="shared" si="2"/>
        <v>45565</v>
      </c>
      <c r="D29" s="424" t="s">
        <v>153</v>
      </c>
      <c r="E29" s="424">
        <v>1</v>
      </c>
      <c r="F29" s="424" t="s">
        <v>152</v>
      </c>
      <c r="G29" s="424" t="s">
        <v>670</v>
      </c>
      <c r="H29" s="424">
        <f xml:space="preserve"> '1-Баланс'!C42</f>
        <v>1303</v>
      </c>
    </row>
    <row r="30" spans="1:8">
      <c r="A30" s="424" t="str">
        <f t="shared" si="0"/>
        <v>АЛФА БЪЛГАРИЯ АД</v>
      </c>
      <c r="B30" s="424" t="str">
        <f t="shared" si="1"/>
        <v>200845765</v>
      </c>
      <c r="C30" s="428">
        <f t="shared" si="2"/>
        <v>45565</v>
      </c>
      <c r="D30" s="424" t="s">
        <v>156</v>
      </c>
      <c r="E30" s="424">
        <v>1</v>
      </c>
      <c r="F30" s="424" t="s">
        <v>155</v>
      </c>
      <c r="G30" s="424" t="s">
        <v>670</v>
      </c>
      <c r="H30" s="424">
        <f xml:space="preserve"> '1-Баланс'!C43</f>
        <v>0</v>
      </c>
    </row>
    <row r="31" spans="1:8">
      <c r="A31" s="424" t="str">
        <f t="shared" si="0"/>
        <v>АЛФА БЪЛГАРИЯ АД</v>
      </c>
      <c r="B31" s="424" t="str">
        <f t="shared" si="1"/>
        <v>200845765</v>
      </c>
      <c r="C31" s="428">
        <f t="shared" si="2"/>
        <v>45565</v>
      </c>
      <c r="D31" s="424" t="s">
        <v>159</v>
      </c>
      <c r="E31" s="424">
        <v>1</v>
      </c>
      <c r="F31" s="424" t="s">
        <v>158</v>
      </c>
      <c r="G31" s="424" t="s">
        <v>670</v>
      </c>
      <c r="H31" s="424">
        <f xml:space="preserve"> '1-Баланс'!C44</f>
        <v>0</v>
      </c>
    </row>
    <row r="32" spans="1:8">
      <c r="A32" s="424" t="str">
        <f t="shared" si="0"/>
        <v>АЛФА БЪЛГАРИЯ АД</v>
      </c>
      <c r="B32" s="424" t="str">
        <f t="shared" si="1"/>
        <v>200845765</v>
      </c>
      <c r="C32" s="428">
        <f t="shared" si="2"/>
        <v>45565</v>
      </c>
      <c r="D32" s="424" t="s">
        <v>163</v>
      </c>
      <c r="E32" s="424">
        <v>1</v>
      </c>
      <c r="F32" s="424" t="s">
        <v>162</v>
      </c>
      <c r="G32" s="424" t="s">
        <v>670</v>
      </c>
      <c r="H32" s="424">
        <f xml:space="preserve"> '1-Баланс'!C45</f>
        <v>0</v>
      </c>
    </row>
    <row r="33" spans="1:8">
      <c r="A33" s="424" t="str">
        <f t="shared" si="0"/>
        <v>АЛФА БЪЛГАРИЯ АД</v>
      </c>
      <c r="B33" s="424" t="str">
        <f t="shared" si="1"/>
        <v>200845765</v>
      </c>
      <c r="C33" s="428">
        <f t="shared" si="2"/>
        <v>45565</v>
      </c>
      <c r="D33" s="424" t="s">
        <v>167</v>
      </c>
      <c r="E33" s="424">
        <v>1</v>
      </c>
      <c r="F33" s="424" t="s">
        <v>166</v>
      </c>
      <c r="G33" s="424" t="s">
        <v>670</v>
      </c>
      <c r="H33" s="424">
        <f xml:space="preserve"> '1-Баланс'!C46</f>
        <v>24060</v>
      </c>
    </row>
    <row r="34" spans="1:8">
      <c r="A34" s="424" t="str">
        <f t="shared" si="0"/>
        <v>АЛФА БЪЛГАРИЯ АД</v>
      </c>
      <c r="B34" s="424" t="str">
        <f t="shared" si="1"/>
        <v>200845765</v>
      </c>
      <c r="C34" s="428">
        <f t="shared" si="2"/>
        <v>45565</v>
      </c>
      <c r="D34" s="424" t="s">
        <v>174</v>
      </c>
      <c r="E34" s="424">
        <v>1</v>
      </c>
      <c r="F34" s="424" t="s">
        <v>173</v>
      </c>
      <c r="G34" s="424" t="s">
        <v>670</v>
      </c>
      <c r="H34" s="424">
        <f xml:space="preserve"> '1-Баланс'!C48</f>
        <v>0</v>
      </c>
    </row>
    <row r="35" spans="1:8">
      <c r="A35" s="424" t="str">
        <f t="shared" ref="A35:A66" si="3">pdeName</f>
        <v>АЛФА БЪЛГАРИЯ АД</v>
      </c>
      <c r="B35" s="424" t="str">
        <f t="shared" ref="B35:B66" si="4">pdeBulstat</f>
        <v>200845765</v>
      </c>
      <c r="C35" s="428">
        <f t="shared" ref="C35:C66" si="5">endDate</f>
        <v>45565</v>
      </c>
      <c r="D35" s="424" t="s">
        <v>178</v>
      </c>
      <c r="E35" s="424">
        <v>1</v>
      </c>
      <c r="F35" s="424" t="s">
        <v>177</v>
      </c>
      <c r="G35" s="424" t="s">
        <v>670</v>
      </c>
      <c r="H35" s="424">
        <f xml:space="preserve"> '1-Баланс'!C49</f>
        <v>761</v>
      </c>
    </row>
    <row r="36" spans="1:8">
      <c r="A36" s="424" t="str">
        <f t="shared" si="3"/>
        <v>АЛФА БЪЛГАРИЯ АД</v>
      </c>
      <c r="B36" s="424" t="str">
        <f t="shared" si="4"/>
        <v>200845765</v>
      </c>
      <c r="C36" s="428">
        <f t="shared" si="5"/>
        <v>45565</v>
      </c>
      <c r="D36" s="424" t="s">
        <v>182</v>
      </c>
      <c r="E36" s="424">
        <v>1</v>
      </c>
      <c r="F36" s="424" t="s">
        <v>181</v>
      </c>
      <c r="G36" s="424" t="s">
        <v>670</v>
      </c>
      <c r="H36" s="424">
        <f xml:space="preserve"> '1-Баланс'!C50</f>
        <v>0</v>
      </c>
    </row>
    <row r="37" spans="1:8">
      <c r="A37" s="424" t="str">
        <f t="shared" si="3"/>
        <v>АЛФА БЪЛГАРИЯ АД</v>
      </c>
      <c r="B37" s="424" t="str">
        <f t="shared" si="4"/>
        <v>200845765</v>
      </c>
      <c r="C37" s="428">
        <f t="shared" si="5"/>
        <v>45565</v>
      </c>
      <c r="D37" s="424" t="s">
        <v>184</v>
      </c>
      <c r="E37" s="424">
        <v>1</v>
      </c>
      <c r="F37" s="424" t="s">
        <v>107</v>
      </c>
      <c r="G37" s="424" t="s">
        <v>670</v>
      </c>
      <c r="H37" s="424">
        <f xml:space="preserve"> '1-Баланс'!C51</f>
        <v>0</v>
      </c>
    </row>
    <row r="38" spans="1:8">
      <c r="A38" s="424" t="str">
        <f t="shared" si="3"/>
        <v>АЛФА БЪЛГАРИЯ АД</v>
      </c>
      <c r="B38" s="424" t="str">
        <f t="shared" si="4"/>
        <v>200845765</v>
      </c>
      <c r="C38" s="428">
        <f t="shared" si="5"/>
        <v>45565</v>
      </c>
      <c r="D38" s="424" t="s">
        <v>186</v>
      </c>
      <c r="E38" s="424">
        <v>1</v>
      </c>
      <c r="F38" s="424" t="s">
        <v>131</v>
      </c>
      <c r="G38" s="424" t="s">
        <v>670</v>
      </c>
      <c r="H38" s="424">
        <f xml:space="preserve"> '1-Баланс'!C52</f>
        <v>761</v>
      </c>
    </row>
    <row r="39" spans="1:8">
      <c r="A39" s="424" t="str">
        <f t="shared" si="3"/>
        <v>АЛФА БЪЛГАРИЯ АД</v>
      </c>
      <c r="B39" s="424" t="str">
        <f t="shared" si="4"/>
        <v>200845765</v>
      </c>
      <c r="C39" s="428">
        <f t="shared" si="5"/>
        <v>45565</v>
      </c>
      <c r="D39" s="424" t="s">
        <v>193</v>
      </c>
      <c r="E39" s="424">
        <v>1</v>
      </c>
      <c r="F39" s="424" t="s">
        <v>192</v>
      </c>
      <c r="G39" s="424" t="s">
        <v>670</v>
      </c>
      <c r="H39" s="424">
        <f xml:space="preserve"> '1-Баланс'!C54</f>
        <v>0</v>
      </c>
    </row>
    <row r="40" spans="1:8">
      <c r="A40" s="424" t="str">
        <f t="shared" si="3"/>
        <v>АЛФА БЪЛГАРИЯ АД</v>
      </c>
      <c r="B40" s="424" t="str">
        <f t="shared" si="4"/>
        <v>200845765</v>
      </c>
      <c r="C40" s="428">
        <f t="shared" si="5"/>
        <v>45565</v>
      </c>
      <c r="D40" s="424" t="s">
        <v>197</v>
      </c>
      <c r="E40" s="424">
        <v>1</v>
      </c>
      <c r="F40" s="424" t="s">
        <v>196</v>
      </c>
      <c r="G40" s="424" t="s">
        <v>670</v>
      </c>
      <c r="H40" s="424">
        <f xml:space="preserve"> '1-Баланс'!C55</f>
        <v>0</v>
      </c>
    </row>
    <row r="41" spans="1:8">
      <c r="A41" s="424" t="str">
        <f t="shared" si="3"/>
        <v>АЛФА БЪЛГАРИЯ АД</v>
      </c>
      <c r="B41" s="424" t="str">
        <f t="shared" si="4"/>
        <v>200845765</v>
      </c>
      <c r="C41" s="428">
        <f t="shared" si="5"/>
        <v>45565</v>
      </c>
      <c r="D41" s="424" t="s">
        <v>201</v>
      </c>
      <c r="E41" s="424">
        <v>1</v>
      </c>
      <c r="F41" s="424" t="s">
        <v>45</v>
      </c>
      <c r="G41" s="424" t="s">
        <v>670</v>
      </c>
      <c r="H41" s="424">
        <f xml:space="preserve"> '1-Баланс'!C56</f>
        <v>24823</v>
      </c>
    </row>
    <row r="42" spans="1:8">
      <c r="A42" s="424" t="str">
        <f t="shared" si="3"/>
        <v>АЛФА БЪЛГАРИЯ АД</v>
      </c>
      <c r="B42" s="424" t="str">
        <f t="shared" si="4"/>
        <v>200845765</v>
      </c>
      <c r="C42" s="428">
        <f t="shared" si="5"/>
        <v>45565</v>
      </c>
      <c r="D42" s="424" t="s">
        <v>208</v>
      </c>
      <c r="E42" s="424">
        <v>1</v>
      </c>
      <c r="F42" s="424" t="s">
        <v>207</v>
      </c>
      <c r="G42" s="424" t="s">
        <v>670</v>
      </c>
      <c r="H42" s="424">
        <f xml:space="preserve"> '1-Баланс'!C59</f>
        <v>0</v>
      </c>
    </row>
    <row r="43" spans="1:8">
      <c r="A43" s="424" t="str">
        <f t="shared" si="3"/>
        <v>АЛФА БЪЛГАРИЯ АД</v>
      </c>
      <c r="B43" s="424" t="str">
        <f t="shared" si="4"/>
        <v>200845765</v>
      </c>
      <c r="C43" s="428">
        <f t="shared" si="5"/>
        <v>45565</v>
      </c>
      <c r="D43" s="424" t="s">
        <v>212</v>
      </c>
      <c r="E43" s="424">
        <v>1</v>
      </c>
      <c r="F43" s="424" t="s">
        <v>211</v>
      </c>
      <c r="G43" s="424" t="s">
        <v>670</v>
      </c>
      <c r="H43" s="424">
        <f xml:space="preserve"> '1-Баланс'!C60</f>
        <v>0</v>
      </c>
    </row>
    <row r="44" spans="1:8">
      <c r="A44" s="424" t="str">
        <f t="shared" si="3"/>
        <v>АЛФА БЪЛГАРИЯ АД</v>
      </c>
      <c r="B44" s="424" t="str">
        <f t="shared" si="4"/>
        <v>200845765</v>
      </c>
      <c r="C44" s="428">
        <f t="shared" si="5"/>
        <v>45565</v>
      </c>
      <c r="D44" s="424" t="s">
        <v>216</v>
      </c>
      <c r="E44" s="424">
        <v>1</v>
      </c>
      <c r="F44" s="424" t="s">
        <v>215</v>
      </c>
      <c r="G44" s="424" t="s">
        <v>670</v>
      </c>
      <c r="H44" s="424">
        <f xml:space="preserve"> '1-Баланс'!C61</f>
        <v>0</v>
      </c>
    </row>
    <row r="45" spans="1:8">
      <c r="A45" s="424" t="str">
        <f t="shared" si="3"/>
        <v>АЛФА БЪЛГАРИЯ АД</v>
      </c>
      <c r="B45" s="424" t="str">
        <f t="shared" si="4"/>
        <v>200845765</v>
      </c>
      <c r="C45" s="428">
        <f t="shared" si="5"/>
        <v>45565</v>
      </c>
      <c r="D45" s="424" t="s">
        <v>220</v>
      </c>
      <c r="E45" s="424">
        <v>1</v>
      </c>
      <c r="F45" s="424" t="s">
        <v>219</v>
      </c>
      <c r="G45" s="424" t="s">
        <v>670</v>
      </c>
      <c r="H45" s="424">
        <f xml:space="preserve"> '1-Баланс'!C62</f>
        <v>0</v>
      </c>
    </row>
    <row r="46" spans="1:8">
      <c r="A46" s="424" t="str">
        <f t="shared" si="3"/>
        <v>АЛФА БЪЛГАРИЯ АД</v>
      </c>
      <c r="B46" s="424" t="str">
        <f t="shared" si="4"/>
        <v>200845765</v>
      </c>
      <c r="C46" s="428">
        <f t="shared" si="5"/>
        <v>45565</v>
      </c>
      <c r="D46" s="424" t="s">
        <v>224</v>
      </c>
      <c r="E46" s="424">
        <v>1</v>
      </c>
      <c r="F46" s="424" t="s">
        <v>223</v>
      </c>
      <c r="G46" s="424" t="s">
        <v>670</v>
      </c>
      <c r="H46" s="424">
        <f xml:space="preserve"> '1-Баланс'!C63</f>
        <v>0</v>
      </c>
    </row>
    <row r="47" spans="1:8">
      <c r="A47" s="424" t="str">
        <f t="shared" si="3"/>
        <v>АЛФА БЪЛГАРИЯ АД</v>
      </c>
      <c r="B47" s="424" t="str">
        <f t="shared" si="4"/>
        <v>200845765</v>
      </c>
      <c r="C47" s="428">
        <f t="shared" si="5"/>
        <v>45565</v>
      </c>
      <c r="D47" s="424" t="s">
        <v>228</v>
      </c>
      <c r="E47" s="424">
        <v>1</v>
      </c>
      <c r="F47" s="424" t="s">
        <v>227</v>
      </c>
      <c r="G47" s="424" t="s">
        <v>670</v>
      </c>
      <c r="H47" s="424">
        <f xml:space="preserve"> '1-Баланс'!C64</f>
        <v>0</v>
      </c>
    </row>
    <row r="48" spans="1:8">
      <c r="A48" s="424" t="str">
        <f t="shared" si="3"/>
        <v>АЛФА БЪЛГАРИЯ АД</v>
      </c>
      <c r="B48" s="424" t="str">
        <f t="shared" si="4"/>
        <v>200845765</v>
      </c>
      <c r="C48" s="428">
        <f t="shared" si="5"/>
        <v>45565</v>
      </c>
      <c r="D48" s="424" t="s">
        <v>231</v>
      </c>
      <c r="E48" s="424">
        <v>1</v>
      </c>
      <c r="F48" s="424" t="s">
        <v>206</v>
      </c>
      <c r="G48" s="424" t="s">
        <v>670</v>
      </c>
      <c r="H48" s="424">
        <f xml:space="preserve"> '1-Баланс'!C65</f>
        <v>0</v>
      </c>
    </row>
    <row r="49" spans="1:8">
      <c r="A49" s="424" t="str">
        <f t="shared" si="3"/>
        <v>АЛФА БЪЛГАРИЯ АД</v>
      </c>
      <c r="B49" s="424" t="str">
        <f t="shared" si="4"/>
        <v>200845765</v>
      </c>
      <c r="C49" s="428">
        <f t="shared" si="5"/>
        <v>45565</v>
      </c>
      <c r="D49" s="424" t="s">
        <v>240</v>
      </c>
      <c r="E49" s="424">
        <v>1</v>
      </c>
      <c r="F49" s="424" t="s">
        <v>239</v>
      </c>
      <c r="G49" s="424" t="s">
        <v>670</v>
      </c>
      <c r="H49" s="424">
        <f xml:space="preserve"> '1-Баланс'!C68</f>
        <v>0</v>
      </c>
    </row>
    <row r="50" spans="1:8">
      <c r="A50" s="424" t="str">
        <f t="shared" si="3"/>
        <v>АЛФА БЪЛГАРИЯ АД</v>
      </c>
      <c r="B50" s="424" t="str">
        <f t="shared" si="4"/>
        <v>200845765</v>
      </c>
      <c r="C50" s="428">
        <f t="shared" si="5"/>
        <v>45565</v>
      </c>
      <c r="D50" s="424" t="s">
        <v>244</v>
      </c>
      <c r="E50" s="424">
        <v>1</v>
      </c>
      <c r="F50" s="424" t="s">
        <v>243</v>
      </c>
      <c r="G50" s="424" t="s">
        <v>670</v>
      </c>
      <c r="H50" s="424">
        <f xml:space="preserve"> '1-Баланс'!C69</f>
        <v>0</v>
      </c>
    </row>
    <row r="51" spans="1:8">
      <c r="A51" s="424" t="str">
        <f t="shared" si="3"/>
        <v>АЛФА БЪЛГАРИЯ АД</v>
      </c>
      <c r="B51" s="424" t="str">
        <f t="shared" si="4"/>
        <v>200845765</v>
      </c>
      <c r="C51" s="428">
        <f t="shared" si="5"/>
        <v>45565</v>
      </c>
      <c r="D51" s="424" t="s">
        <v>247</v>
      </c>
      <c r="E51" s="424">
        <v>1</v>
      </c>
      <c r="F51" s="424" t="s">
        <v>246</v>
      </c>
      <c r="G51" s="424" t="s">
        <v>670</v>
      </c>
      <c r="H51" s="424">
        <f xml:space="preserve"> '1-Баланс'!C70</f>
        <v>0</v>
      </c>
    </row>
    <row r="52" spans="1:8">
      <c r="A52" s="424" t="str">
        <f t="shared" si="3"/>
        <v>АЛФА БЪЛГАРИЯ АД</v>
      </c>
      <c r="B52" s="424" t="str">
        <f t="shared" si="4"/>
        <v>200845765</v>
      </c>
      <c r="C52" s="428">
        <f t="shared" si="5"/>
        <v>45565</v>
      </c>
      <c r="D52" s="424" t="s">
        <v>251</v>
      </c>
      <c r="E52" s="424">
        <v>1</v>
      </c>
      <c r="F52" s="424" t="s">
        <v>250</v>
      </c>
      <c r="G52" s="424" t="s">
        <v>670</v>
      </c>
      <c r="H52" s="424">
        <f xml:space="preserve"> '1-Баланс'!C71</f>
        <v>0</v>
      </c>
    </row>
    <row r="53" spans="1:8">
      <c r="A53" s="424" t="str">
        <f t="shared" si="3"/>
        <v>АЛФА БЪЛГАРИЯ АД</v>
      </c>
      <c r="B53" s="424" t="str">
        <f t="shared" si="4"/>
        <v>200845765</v>
      </c>
      <c r="C53" s="428">
        <f t="shared" si="5"/>
        <v>45565</v>
      </c>
      <c r="D53" s="424" t="s">
        <v>254</v>
      </c>
      <c r="E53" s="424">
        <v>1</v>
      </c>
      <c r="F53" s="424" t="s">
        <v>253</v>
      </c>
      <c r="G53" s="424" t="s">
        <v>670</v>
      </c>
      <c r="H53" s="424">
        <f xml:space="preserve"> '1-Баланс'!C72</f>
        <v>0</v>
      </c>
    </row>
    <row r="54" spans="1:8">
      <c r="A54" s="424" t="str">
        <f t="shared" si="3"/>
        <v>АЛФА БЪЛГАРИЯ АД</v>
      </c>
      <c r="B54" s="424" t="str">
        <f t="shared" si="4"/>
        <v>200845765</v>
      </c>
      <c r="C54" s="428">
        <f t="shared" si="5"/>
        <v>45565</v>
      </c>
      <c r="D54" s="424" t="s">
        <v>256</v>
      </c>
      <c r="E54" s="424">
        <v>1</v>
      </c>
      <c r="F54" s="424" t="s">
        <v>255</v>
      </c>
      <c r="G54" s="424" t="s">
        <v>670</v>
      </c>
      <c r="H54" s="424">
        <f xml:space="preserve"> '1-Баланс'!C73</f>
        <v>0</v>
      </c>
    </row>
    <row r="55" spans="1:8">
      <c r="A55" s="424" t="str">
        <f t="shared" si="3"/>
        <v>АЛФА БЪЛГАРИЯ АД</v>
      </c>
      <c r="B55" s="424" t="str">
        <f t="shared" si="4"/>
        <v>200845765</v>
      </c>
      <c r="C55" s="428">
        <f t="shared" si="5"/>
        <v>45565</v>
      </c>
      <c r="D55" s="424" t="s">
        <v>260</v>
      </c>
      <c r="E55" s="424">
        <v>1</v>
      </c>
      <c r="F55" s="424" t="s">
        <v>259</v>
      </c>
      <c r="G55" s="424" t="s">
        <v>670</v>
      </c>
      <c r="H55" s="424">
        <f xml:space="preserve"> '1-Баланс'!C74</f>
        <v>0</v>
      </c>
    </row>
    <row r="56" spans="1:8">
      <c r="A56" s="424" t="str">
        <f t="shared" si="3"/>
        <v>АЛФА БЪЛГАРИЯ АД</v>
      </c>
      <c r="B56" s="424" t="str">
        <f t="shared" si="4"/>
        <v>200845765</v>
      </c>
      <c r="C56" s="428">
        <f t="shared" si="5"/>
        <v>45565</v>
      </c>
      <c r="D56" s="424" t="s">
        <v>262</v>
      </c>
      <c r="E56" s="424">
        <v>1</v>
      </c>
      <c r="F56" s="424" t="s">
        <v>261</v>
      </c>
      <c r="G56" s="424" t="s">
        <v>670</v>
      </c>
      <c r="H56" s="424">
        <f xml:space="preserve"> '1-Баланс'!C75</f>
        <v>348</v>
      </c>
    </row>
    <row r="57" spans="1:8">
      <c r="A57" s="424" t="str">
        <f t="shared" si="3"/>
        <v>АЛФА БЪЛГАРИЯ АД</v>
      </c>
      <c r="B57" s="424" t="str">
        <f t="shared" si="4"/>
        <v>200845765</v>
      </c>
      <c r="C57" s="428">
        <f t="shared" si="5"/>
        <v>45565</v>
      </c>
      <c r="D57" s="424" t="s">
        <v>264</v>
      </c>
      <c r="E57" s="424">
        <v>1</v>
      </c>
      <c r="F57" s="424" t="s">
        <v>236</v>
      </c>
      <c r="G57" s="424" t="s">
        <v>670</v>
      </c>
      <c r="H57" s="424">
        <f xml:space="preserve"> '1-Баланс'!C76</f>
        <v>348</v>
      </c>
    </row>
    <row r="58" spans="1:8">
      <c r="A58" s="424" t="str">
        <f t="shared" si="3"/>
        <v>АЛФА БЪЛГАРИЯ АД</v>
      </c>
      <c r="B58" s="424" t="str">
        <f t="shared" si="4"/>
        <v>200845765</v>
      </c>
      <c r="C58" s="428">
        <f t="shared" si="5"/>
        <v>45565</v>
      </c>
      <c r="D58" s="424" t="s">
        <v>269</v>
      </c>
      <c r="E58" s="424">
        <v>1</v>
      </c>
      <c r="F58" s="424" t="s">
        <v>268</v>
      </c>
      <c r="G58" s="424" t="s">
        <v>670</v>
      </c>
      <c r="H58" s="424">
        <f xml:space="preserve"> '1-Баланс'!C79</f>
        <v>0</v>
      </c>
    </row>
    <row r="59" spans="1:8">
      <c r="A59" s="424" t="str">
        <f t="shared" si="3"/>
        <v>АЛФА БЪЛГАРИЯ АД</v>
      </c>
      <c r="B59" s="424" t="str">
        <f t="shared" si="4"/>
        <v>200845765</v>
      </c>
      <c r="C59" s="428">
        <f t="shared" si="5"/>
        <v>45565</v>
      </c>
      <c r="D59" s="424" t="s">
        <v>273</v>
      </c>
      <c r="E59" s="424">
        <v>1</v>
      </c>
      <c r="F59" s="424" t="s">
        <v>272</v>
      </c>
      <c r="G59" s="424" t="s">
        <v>670</v>
      </c>
      <c r="H59" s="424">
        <f xml:space="preserve"> '1-Баланс'!C80</f>
        <v>0</v>
      </c>
    </row>
    <row r="60" spans="1:8">
      <c r="A60" s="424" t="str">
        <f t="shared" si="3"/>
        <v>АЛФА БЪЛГАРИЯ АД</v>
      </c>
      <c r="B60" s="424" t="str">
        <f t="shared" si="4"/>
        <v>200845765</v>
      </c>
      <c r="C60" s="428">
        <f t="shared" si="5"/>
        <v>45565</v>
      </c>
      <c r="D60" s="424" t="s">
        <v>275</v>
      </c>
      <c r="E60" s="424">
        <v>1</v>
      </c>
      <c r="F60" s="424" t="s">
        <v>274</v>
      </c>
      <c r="G60" s="424" t="s">
        <v>670</v>
      </c>
      <c r="H60" s="424">
        <f xml:space="preserve"> '1-Баланс'!C81</f>
        <v>0</v>
      </c>
    </row>
    <row r="61" spans="1:8">
      <c r="A61" s="424" t="str">
        <f t="shared" si="3"/>
        <v>АЛФА БЪЛГАРИЯ АД</v>
      </c>
      <c r="B61" s="424" t="str">
        <f t="shared" si="4"/>
        <v>200845765</v>
      </c>
      <c r="C61" s="428">
        <f t="shared" si="5"/>
        <v>45565</v>
      </c>
      <c r="D61" s="424" t="s">
        <v>277</v>
      </c>
      <c r="E61" s="424">
        <v>1</v>
      </c>
      <c r="F61" s="424" t="s">
        <v>276</v>
      </c>
      <c r="G61" s="424" t="s">
        <v>670</v>
      </c>
      <c r="H61" s="424">
        <f xml:space="preserve"> '1-Баланс'!C82</f>
        <v>0</v>
      </c>
    </row>
    <row r="62" spans="1:8">
      <c r="A62" s="424" t="str">
        <f t="shared" si="3"/>
        <v>АЛФА БЪЛГАРИЯ АД</v>
      </c>
      <c r="B62" s="424" t="str">
        <f t="shared" si="4"/>
        <v>200845765</v>
      </c>
      <c r="C62" s="428">
        <f t="shared" si="5"/>
        <v>45565</v>
      </c>
      <c r="D62" s="424" t="s">
        <v>279</v>
      </c>
      <c r="E62" s="424">
        <v>1</v>
      </c>
      <c r="F62" s="424" t="s">
        <v>278</v>
      </c>
      <c r="G62" s="424" t="s">
        <v>670</v>
      </c>
      <c r="H62" s="424">
        <f xml:space="preserve"> '1-Баланс'!C83</f>
        <v>0</v>
      </c>
    </row>
    <row r="63" spans="1:8">
      <c r="A63" s="424" t="str">
        <f t="shared" si="3"/>
        <v>АЛФА БЪЛГАРИЯ АД</v>
      </c>
      <c r="B63" s="424" t="str">
        <f t="shared" si="4"/>
        <v>200845765</v>
      </c>
      <c r="C63" s="428">
        <f t="shared" si="5"/>
        <v>45565</v>
      </c>
      <c r="D63" s="424" t="s">
        <v>280</v>
      </c>
      <c r="E63" s="424">
        <v>1</v>
      </c>
      <c r="F63" s="424" t="s">
        <v>162</v>
      </c>
      <c r="G63" s="424" t="s">
        <v>670</v>
      </c>
      <c r="H63" s="424">
        <f xml:space="preserve"> '1-Баланс'!C84</f>
        <v>0</v>
      </c>
    </row>
    <row r="64" spans="1:8">
      <c r="A64" s="424" t="str">
        <f t="shared" si="3"/>
        <v>АЛФА БЪЛГАРИЯ АД</v>
      </c>
      <c r="B64" s="424" t="str">
        <f t="shared" si="4"/>
        <v>200845765</v>
      </c>
      <c r="C64" s="428">
        <f t="shared" si="5"/>
        <v>45565</v>
      </c>
      <c r="D64" s="424" t="s">
        <v>282</v>
      </c>
      <c r="E64" s="424">
        <v>1</v>
      </c>
      <c r="F64" s="424" t="s">
        <v>267</v>
      </c>
      <c r="G64" s="424" t="s">
        <v>670</v>
      </c>
      <c r="H64" s="424">
        <f xml:space="preserve"> '1-Баланс'!C85</f>
        <v>0</v>
      </c>
    </row>
    <row r="65" spans="1:8">
      <c r="A65" s="424" t="str">
        <f t="shared" si="3"/>
        <v>АЛФА БЪЛГАРИЯ АД</v>
      </c>
      <c r="B65" s="424" t="str">
        <f t="shared" si="4"/>
        <v>200845765</v>
      </c>
      <c r="C65" s="428">
        <f t="shared" si="5"/>
        <v>45565</v>
      </c>
      <c r="D65" s="424" t="s">
        <v>285</v>
      </c>
      <c r="E65" s="424">
        <v>1</v>
      </c>
      <c r="F65" s="424" t="s">
        <v>284</v>
      </c>
      <c r="G65" s="424" t="s">
        <v>670</v>
      </c>
      <c r="H65" s="424">
        <f xml:space="preserve"> '1-Баланс'!C88</f>
        <v>39</v>
      </c>
    </row>
    <row r="66" spans="1:8">
      <c r="A66" s="424" t="str">
        <f t="shared" si="3"/>
        <v>АЛФА БЪЛГАРИЯ АД</v>
      </c>
      <c r="B66" s="424" t="str">
        <f t="shared" si="4"/>
        <v>200845765</v>
      </c>
      <c r="C66" s="428">
        <f t="shared" si="5"/>
        <v>45565</v>
      </c>
      <c r="D66" s="424" t="s">
        <v>287</v>
      </c>
      <c r="E66" s="424">
        <v>1</v>
      </c>
      <c r="F66" s="424" t="s">
        <v>286</v>
      </c>
      <c r="G66" s="424" t="s">
        <v>670</v>
      </c>
      <c r="H66" s="424">
        <f xml:space="preserve"> '1-Баланс'!C89</f>
        <v>1016</v>
      </c>
    </row>
    <row r="67" spans="1:8">
      <c r="A67" s="424" t="str">
        <f t="shared" ref="A67:A98" si="6">pdeName</f>
        <v>АЛФА БЪЛГАРИЯ АД</v>
      </c>
      <c r="B67" s="424" t="str">
        <f t="shared" ref="B67:B98" si="7">pdeBulstat</f>
        <v>200845765</v>
      </c>
      <c r="C67" s="428">
        <f t="shared" ref="C67:C98" si="8">endDate</f>
        <v>45565</v>
      </c>
      <c r="D67" s="424" t="s">
        <v>289</v>
      </c>
      <c r="E67" s="424">
        <v>1</v>
      </c>
      <c r="F67" s="424" t="s">
        <v>288</v>
      </c>
      <c r="G67" s="424" t="s">
        <v>670</v>
      </c>
      <c r="H67" s="424">
        <f xml:space="preserve"> '1-Баланс'!C90</f>
        <v>0</v>
      </c>
    </row>
    <row r="68" spans="1:8">
      <c r="A68" s="424" t="str">
        <f t="shared" si="6"/>
        <v>АЛФА БЪЛГАРИЯ АД</v>
      </c>
      <c r="B68" s="424" t="str">
        <f t="shared" si="7"/>
        <v>200845765</v>
      </c>
      <c r="C68" s="428">
        <f t="shared" si="8"/>
        <v>45565</v>
      </c>
      <c r="D68" s="424" t="s">
        <v>291</v>
      </c>
      <c r="E68" s="424">
        <v>1</v>
      </c>
      <c r="F68" s="424" t="s">
        <v>290</v>
      </c>
      <c r="G68" s="424" t="s">
        <v>670</v>
      </c>
      <c r="H68" s="424">
        <f xml:space="preserve"> '1-Баланс'!C91</f>
        <v>0</v>
      </c>
    </row>
    <row r="69" spans="1:8">
      <c r="A69" s="424" t="str">
        <f t="shared" si="6"/>
        <v>АЛФА БЪЛГАРИЯ АД</v>
      </c>
      <c r="B69" s="424" t="str">
        <f t="shared" si="7"/>
        <v>200845765</v>
      </c>
      <c r="C69" s="428">
        <f t="shared" si="8"/>
        <v>45565</v>
      </c>
      <c r="D69" s="424" t="s">
        <v>293</v>
      </c>
      <c r="E69" s="424">
        <v>1</v>
      </c>
      <c r="F69" s="424" t="s">
        <v>283</v>
      </c>
      <c r="G69" s="424" t="s">
        <v>670</v>
      </c>
      <c r="H69" s="424">
        <f xml:space="preserve"> '1-Баланс'!C92</f>
        <v>1055</v>
      </c>
    </row>
    <row r="70" spans="1:8">
      <c r="A70" s="424" t="str">
        <f t="shared" si="6"/>
        <v>АЛФА БЪЛГАРИЯ АД</v>
      </c>
      <c r="B70" s="424" t="str">
        <f t="shared" si="7"/>
        <v>200845765</v>
      </c>
      <c r="C70" s="428">
        <f t="shared" si="8"/>
        <v>45565</v>
      </c>
      <c r="D70" s="424" t="s">
        <v>295</v>
      </c>
      <c r="E70" s="424">
        <v>1</v>
      </c>
      <c r="F70" s="424" t="s">
        <v>294</v>
      </c>
      <c r="G70" s="424" t="s">
        <v>670</v>
      </c>
      <c r="H70" s="424">
        <f xml:space="preserve"> '1-Баланс'!C93</f>
        <v>0</v>
      </c>
    </row>
    <row r="71" spans="1:8">
      <c r="A71" s="424" t="str">
        <f t="shared" si="6"/>
        <v>АЛФА БЪЛГАРИЯ АД</v>
      </c>
      <c r="B71" s="424" t="str">
        <f t="shared" si="7"/>
        <v>200845765</v>
      </c>
      <c r="C71" s="428">
        <f t="shared" si="8"/>
        <v>45565</v>
      </c>
      <c r="D71" s="424" t="s">
        <v>297</v>
      </c>
      <c r="E71" s="424">
        <v>1</v>
      </c>
      <c r="F71" s="424" t="s">
        <v>204</v>
      </c>
      <c r="G71" s="424" t="s">
        <v>670</v>
      </c>
      <c r="H71" s="424">
        <f xml:space="preserve"> '1-Баланс'!C94</f>
        <v>1403</v>
      </c>
    </row>
    <row r="72" spans="1:8">
      <c r="A72" s="424" t="str">
        <f t="shared" si="6"/>
        <v>АЛФА БЪЛГАРИЯ АД</v>
      </c>
      <c r="B72" s="424" t="str">
        <f t="shared" si="7"/>
        <v>200845765</v>
      </c>
      <c r="C72" s="428">
        <f t="shared" si="8"/>
        <v>45565</v>
      </c>
      <c r="D72" s="424" t="s">
        <v>299</v>
      </c>
      <c r="E72" s="424">
        <v>1</v>
      </c>
      <c r="F72" s="424" t="s">
        <v>298</v>
      </c>
      <c r="G72" s="424" t="s">
        <v>670</v>
      </c>
      <c r="H72" s="424">
        <f xml:space="preserve"> '1-Баланс'!C95</f>
        <v>26226</v>
      </c>
    </row>
    <row r="73" spans="1:8">
      <c r="A73" s="424" t="str">
        <f t="shared" si="6"/>
        <v>АЛФА БЪЛГАРИЯ АД</v>
      </c>
      <c r="B73" s="424" t="str">
        <f t="shared" si="7"/>
        <v>200845765</v>
      </c>
      <c r="C73" s="428">
        <f t="shared" si="8"/>
        <v>45565</v>
      </c>
      <c r="D73" s="424" t="s">
        <v>52</v>
      </c>
      <c r="E73" s="424">
        <v>1</v>
      </c>
      <c r="F73" s="424" t="s">
        <v>51</v>
      </c>
      <c r="G73" s="424" t="s">
        <v>671</v>
      </c>
      <c r="H73" s="424">
        <f>'1-Баланс'!G12</f>
        <v>26120</v>
      </c>
    </row>
    <row r="74" spans="1:8">
      <c r="A74" s="424" t="str">
        <f t="shared" si="6"/>
        <v>АЛФА БЪЛГАРИЯ АД</v>
      </c>
      <c r="B74" s="424" t="str">
        <f t="shared" si="7"/>
        <v>200845765</v>
      </c>
      <c r="C74" s="428">
        <f t="shared" si="8"/>
        <v>45565</v>
      </c>
      <c r="D74" s="424" t="s">
        <v>56</v>
      </c>
      <c r="E74" s="424">
        <v>1</v>
      </c>
      <c r="F74" s="424" t="s">
        <v>55</v>
      </c>
      <c r="G74" s="424" t="s">
        <v>671</v>
      </c>
      <c r="H74" s="424">
        <f>'1-Баланс'!G13</f>
        <v>26120</v>
      </c>
    </row>
    <row r="75" spans="1:8">
      <c r="A75" s="424" t="str">
        <f t="shared" si="6"/>
        <v>АЛФА БЪЛГАРИЯ АД</v>
      </c>
      <c r="B75" s="424" t="str">
        <f t="shared" si="7"/>
        <v>200845765</v>
      </c>
      <c r="C75" s="428">
        <f t="shared" si="8"/>
        <v>45565</v>
      </c>
      <c r="D75" s="424" t="s">
        <v>60</v>
      </c>
      <c r="E75" s="424">
        <v>1</v>
      </c>
      <c r="F75" s="424" t="s">
        <v>59</v>
      </c>
      <c r="G75" s="424" t="s">
        <v>671</v>
      </c>
      <c r="H75" s="424">
        <f>'1-Баланс'!G14</f>
        <v>0</v>
      </c>
    </row>
    <row r="76" spans="1:8">
      <c r="A76" s="424" t="str">
        <f t="shared" si="6"/>
        <v>АЛФА БЪЛГАРИЯ АД</v>
      </c>
      <c r="B76" s="424" t="str">
        <f t="shared" si="7"/>
        <v>200845765</v>
      </c>
      <c r="C76" s="428">
        <f t="shared" si="8"/>
        <v>45565</v>
      </c>
      <c r="D76" s="424" t="s">
        <v>64</v>
      </c>
      <c r="E76" s="424">
        <v>1</v>
      </c>
      <c r="F76" s="424" t="s">
        <v>63</v>
      </c>
      <c r="G76" s="424" t="s">
        <v>671</v>
      </c>
      <c r="H76" s="424">
        <f>'1-Баланс'!G15</f>
        <v>0</v>
      </c>
    </row>
    <row r="77" spans="1:8">
      <c r="A77" s="424" t="str">
        <f t="shared" si="6"/>
        <v>АЛФА БЪЛГАРИЯ АД</v>
      </c>
      <c r="B77" s="424" t="str">
        <f t="shared" si="7"/>
        <v>200845765</v>
      </c>
      <c r="C77" s="428">
        <f t="shared" si="8"/>
        <v>45565</v>
      </c>
      <c r="D77" s="424" t="s">
        <v>68</v>
      </c>
      <c r="E77" s="424">
        <v>1</v>
      </c>
      <c r="F77" s="424" t="s">
        <v>67</v>
      </c>
      <c r="G77" s="424" t="s">
        <v>671</v>
      </c>
      <c r="H77" s="424">
        <f>'1-Баланс'!G16</f>
        <v>0</v>
      </c>
    </row>
    <row r="78" spans="1:8">
      <c r="A78" s="424" t="str">
        <f t="shared" si="6"/>
        <v>АЛФА БЪЛГАРИЯ АД</v>
      </c>
      <c r="B78" s="424" t="str">
        <f t="shared" si="7"/>
        <v>200845765</v>
      </c>
      <c r="C78" s="428">
        <f t="shared" si="8"/>
        <v>45565</v>
      </c>
      <c r="D78" s="424" t="s">
        <v>72</v>
      </c>
      <c r="E78" s="424">
        <v>1</v>
      </c>
      <c r="F78" s="424" t="s">
        <v>71</v>
      </c>
      <c r="G78" s="424" t="s">
        <v>671</v>
      </c>
      <c r="H78" s="424">
        <f>'1-Баланс'!G17</f>
        <v>0</v>
      </c>
    </row>
    <row r="79" spans="1:8">
      <c r="A79" s="424" t="str">
        <f t="shared" si="6"/>
        <v>АЛФА БЪЛГАРИЯ АД</v>
      </c>
      <c r="B79" s="424" t="str">
        <f t="shared" si="7"/>
        <v>200845765</v>
      </c>
      <c r="C79" s="428">
        <f t="shared" si="8"/>
        <v>45565</v>
      </c>
      <c r="D79" s="424" t="s">
        <v>76</v>
      </c>
      <c r="E79" s="424">
        <v>1</v>
      </c>
      <c r="F79" s="424" t="s">
        <v>48</v>
      </c>
      <c r="G79" s="424" t="s">
        <v>671</v>
      </c>
      <c r="H79" s="424">
        <f>'1-Баланс'!G18</f>
        <v>26120</v>
      </c>
    </row>
    <row r="80" spans="1:8">
      <c r="A80" s="424" t="str">
        <f t="shared" si="6"/>
        <v>АЛФА БЪЛГАРИЯ АД</v>
      </c>
      <c r="B80" s="424" t="str">
        <f t="shared" si="7"/>
        <v>200845765</v>
      </c>
      <c r="C80" s="428">
        <f t="shared" si="8"/>
        <v>45565</v>
      </c>
      <c r="D80" s="424" t="s">
        <v>83</v>
      </c>
      <c r="E80" s="424">
        <v>1</v>
      </c>
      <c r="F80" s="424" t="s">
        <v>82</v>
      </c>
      <c r="G80" s="424" t="s">
        <v>671</v>
      </c>
      <c r="H80" s="424">
        <f>'1-Баланс'!G20</f>
        <v>0</v>
      </c>
    </row>
    <row r="81" spans="1:8">
      <c r="A81" s="424" t="str">
        <f t="shared" si="6"/>
        <v>АЛФА БЪЛГАРИЯ АД</v>
      </c>
      <c r="B81" s="424" t="str">
        <f t="shared" si="7"/>
        <v>200845765</v>
      </c>
      <c r="C81" s="428">
        <f t="shared" si="8"/>
        <v>45565</v>
      </c>
      <c r="D81" s="424" t="s">
        <v>87</v>
      </c>
      <c r="E81" s="424">
        <v>1</v>
      </c>
      <c r="F81" s="424" t="s">
        <v>86</v>
      </c>
      <c r="G81" s="424" t="s">
        <v>671</v>
      </c>
      <c r="H81" s="424">
        <f>'1-Баланс'!G21</f>
        <v>3</v>
      </c>
    </row>
    <row r="82" spans="1:8">
      <c r="A82" s="424" t="str">
        <f t="shared" si="6"/>
        <v>АЛФА БЪЛГАРИЯ АД</v>
      </c>
      <c r="B82" s="424" t="str">
        <f t="shared" si="7"/>
        <v>200845765</v>
      </c>
      <c r="C82" s="428">
        <f t="shared" si="8"/>
        <v>45565</v>
      </c>
      <c r="D82" s="424" t="s">
        <v>91</v>
      </c>
      <c r="E82" s="424">
        <v>1</v>
      </c>
      <c r="F82" s="424" t="s">
        <v>90</v>
      </c>
      <c r="G82" s="424" t="s">
        <v>671</v>
      </c>
      <c r="H82" s="424">
        <f>'1-Баланс'!G22</f>
        <v>24</v>
      </c>
    </row>
    <row r="83" spans="1:8">
      <c r="A83" s="424" t="str">
        <f t="shared" si="6"/>
        <v>АЛФА БЪЛГАРИЯ АД</v>
      </c>
      <c r="B83" s="424" t="str">
        <f t="shared" si="7"/>
        <v>200845765</v>
      </c>
      <c r="C83" s="428">
        <f t="shared" si="8"/>
        <v>45565</v>
      </c>
      <c r="D83" s="424" t="s">
        <v>94</v>
      </c>
      <c r="E83" s="424">
        <v>1</v>
      </c>
      <c r="F83" s="424" t="s">
        <v>93</v>
      </c>
      <c r="G83" s="424" t="s">
        <v>671</v>
      </c>
      <c r="H83" s="424">
        <f>'1-Баланс'!G23</f>
        <v>24</v>
      </c>
    </row>
    <row r="84" spans="1:8">
      <c r="A84" s="424" t="str">
        <f t="shared" si="6"/>
        <v>АЛФА БЪЛГАРИЯ АД</v>
      </c>
      <c r="B84" s="424" t="str">
        <f t="shared" si="7"/>
        <v>200845765</v>
      </c>
      <c r="C84" s="428">
        <f t="shared" si="8"/>
        <v>45565</v>
      </c>
      <c r="D84" s="424" t="s">
        <v>98</v>
      </c>
      <c r="E84" s="424">
        <v>1</v>
      </c>
      <c r="F84" s="424" t="s">
        <v>97</v>
      </c>
      <c r="G84" s="424" t="s">
        <v>671</v>
      </c>
      <c r="H84" s="424">
        <f>'1-Баланс'!G24</f>
        <v>0</v>
      </c>
    </row>
    <row r="85" spans="1:8">
      <c r="A85" s="424" t="str">
        <f t="shared" si="6"/>
        <v>АЛФА БЪЛГАРИЯ АД</v>
      </c>
      <c r="B85" s="424" t="str">
        <f t="shared" si="7"/>
        <v>200845765</v>
      </c>
      <c r="C85" s="428">
        <f t="shared" si="8"/>
        <v>45565</v>
      </c>
      <c r="D85" s="424" t="s">
        <v>102</v>
      </c>
      <c r="E85" s="424">
        <v>1</v>
      </c>
      <c r="F85" s="424" t="s">
        <v>101</v>
      </c>
      <c r="G85" s="424" t="s">
        <v>671</v>
      </c>
      <c r="H85" s="424">
        <f>'1-Баланс'!G25</f>
        <v>0</v>
      </c>
    </row>
    <row r="86" spans="1:8">
      <c r="A86" s="424" t="str">
        <f t="shared" si="6"/>
        <v>АЛФА БЪЛГАРИЯ АД</v>
      </c>
      <c r="B86" s="424" t="str">
        <f t="shared" si="7"/>
        <v>200845765</v>
      </c>
      <c r="C86" s="428">
        <f t="shared" si="8"/>
        <v>45565</v>
      </c>
      <c r="D86" s="424" t="s">
        <v>106</v>
      </c>
      <c r="E86" s="424">
        <v>1</v>
      </c>
      <c r="F86" s="424" t="s">
        <v>79</v>
      </c>
      <c r="G86" s="424" t="s">
        <v>671</v>
      </c>
      <c r="H86" s="424">
        <f>'1-Баланс'!G26</f>
        <v>27</v>
      </c>
    </row>
    <row r="87" spans="1:8">
      <c r="A87" s="424" t="str">
        <f t="shared" si="6"/>
        <v>АЛФА БЪЛГАРИЯ АД</v>
      </c>
      <c r="B87" s="424" t="str">
        <f t="shared" si="7"/>
        <v>200845765</v>
      </c>
      <c r="C87" s="428">
        <f t="shared" si="8"/>
        <v>45565</v>
      </c>
      <c r="D87" s="424" t="s">
        <v>113</v>
      </c>
      <c r="E87" s="424">
        <v>1</v>
      </c>
      <c r="F87" s="424" t="s">
        <v>112</v>
      </c>
      <c r="G87" s="424" t="s">
        <v>671</v>
      </c>
      <c r="H87" s="424">
        <f>'1-Баланс'!G28</f>
        <v>-694</v>
      </c>
    </row>
    <row r="88" spans="1:8">
      <c r="A88" s="424" t="str">
        <f t="shared" si="6"/>
        <v>АЛФА БЪЛГАРИЯ АД</v>
      </c>
      <c r="B88" s="424" t="str">
        <f t="shared" si="7"/>
        <v>200845765</v>
      </c>
      <c r="C88" s="428">
        <f t="shared" si="8"/>
        <v>45565</v>
      </c>
      <c r="D88" s="424" t="s">
        <v>115</v>
      </c>
      <c r="E88" s="424">
        <v>1</v>
      </c>
      <c r="F88" s="424" t="s">
        <v>114</v>
      </c>
      <c r="G88" s="424" t="s">
        <v>671</v>
      </c>
      <c r="H88" s="424">
        <f>'1-Баланс'!G29</f>
        <v>218</v>
      </c>
    </row>
    <row r="89" spans="1:8">
      <c r="A89" s="424" t="str">
        <f t="shared" si="6"/>
        <v>АЛФА БЪЛГАРИЯ АД</v>
      </c>
      <c r="B89" s="424" t="str">
        <f t="shared" si="7"/>
        <v>200845765</v>
      </c>
      <c r="C89" s="428">
        <f t="shared" si="8"/>
        <v>45565</v>
      </c>
      <c r="D89" s="424" t="s">
        <v>118</v>
      </c>
      <c r="E89" s="424">
        <v>1</v>
      </c>
      <c r="F89" s="424" t="s">
        <v>117</v>
      </c>
      <c r="G89" s="424" t="s">
        <v>671</v>
      </c>
      <c r="H89" s="424">
        <f>'1-Баланс'!G30</f>
        <v>-912</v>
      </c>
    </row>
    <row r="90" spans="1:8">
      <c r="A90" s="424" t="str">
        <f t="shared" si="6"/>
        <v>АЛФА БЪЛГАРИЯ АД</v>
      </c>
      <c r="B90" s="424" t="str">
        <f t="shared" si="7"/>
        <v>200845765</v>
      </c>
      <c r="C90" s="428">
        <f t="shared" si="8"/>
        <v>45565</v>
      </c>
      <c r="D90" s="424" t="s">
        <v>122</v>
      </c>
      <c r="E90" s="424">
        <v>1</v>
      </c>
      <c r="F90" s="424" t="s">
        <v>121</v>
      </c>
      <c r="G90" s="424" t="s">
        <v>671</v>
      </c>
      <c r="H90" s="424">
        <f>'1-Баланс'!G31</f>
        <v>0</v>
      </c>
    </row>
    <row r="91" spans="1:8">
      <c r="A91" s="424" t="str">
        <f t="shared" si="6"/>
        <v>АЛФА БЪЛГАРИЯ АД</v>
      </c>
      <c r="B91" s="424" t="str">
        <f t="shared" si="7"/>
        <v>200845765</v>
      </c>
      <c r="C91" s="428">
        <f t="shared" si="8"/>
        <v>45565</v>
      </c>
      <c r="D91" s="424" t="s">
        <v>126</v>
      </c>
      <c r="E91" s="424">
        <v>1</v>
      </c>
      <c r="F91" s="424" t="s">
        <v>125</v>
      </c>
      <c r="G91" s="424" t="s">
        <v>671</v>
      </c>
      <c r="H91" s="424">
        <f>'1-Баланс'!G32</f>
        <v>464</v>
      </c>
    </row>
    <row r="92" spans="1:8">
      <c r="A92" s="424" t="str">
        <f t="shared" si="6"/>
        <v>АЛФА БЪЛГАРИЯ АД</v>
      </c>
      <c r="B92" s="424" t="str">
        <f t="shared" si="7"/>
        <v>200845765</v>
      </c>
      <c r="C92" s="428">
        <f t="shared" si="8"/>
        <v>45565</v>
      </c>
      <c r="D92" s="424" t="s">
        <v>130</v>
      </c>
      <c r="E92" s="424">
        <v>1</v>
      </c>
      <c r="F92" s="424" t="s">
        <v>129</v>
      </c>
      <c r="G92" s="424" t="s">
        <v>671</v>
      </c>
      <c r="H92" s="424">
        <f>'1-Баланс'!G33</f>
        <v>0</v>
      </c>
    </row>
    <row r="93" spans="1:8">
      <c r="A93" s="424" t="str">
        <f t="shared" si="6"/>
        <v>АЛФА БЪЛГАРИЯ АД</v>
      </c>
      <c r="B93" s="424" t="str">
        <f t="shared" si="7"/>
        <v>200845765</v>
      </c>
      <c r="C93" s="428">
        <f t="shared" si="8"/>
        <v>45565</v>
      </c>
      <c r="D93" s="424" t="s">
        <v>133</v>
      </c>
      <c r="E93" s="424">
        <v>1</v>
      </c>
      <c r="F93" s="424" t="s">
        <v>109</v>
      </c>
      <c r="G93" s="424" t="s">
        <v>671</v>
      </c>
      <c r="H93" s="424">
        <f>'1-Баланс'!G34</f>
        <v>-230</v>
      </c>
    </row>
    <row r="94" spans="1:8">
      <c r="A94" s="424" t="str">
        <f t="shared" si="6"/>
        <v>АЛФА БЪЛГАРИЯ АД</v>
      </c>
      <c r="B94" s="424" t="str">
        <f t="shared" si="7"/>
        <v>200845765</v>
      </c>
      <c r="C94" s="428">
        <f t="shared" si="8"/>
        <v>45565</v>
      </c>
      <c r="D94" s="424" t="s">
        <v>141</v>
      </c>
      <c r="E94" s="424">
        <v>1</v>
      </c>
      <c r="F94" s="424" t="s">
        <v>46</v>
      </c>
      <c r="G94" s="424" t="s">
        <v>671</v>
      </c>
      <c r="H94" s="424">
        <f>'1-Баланс'!G37</f>
        <v>25917</v>
      </c>
    </row>
    <row r="95" spans="1:8">
      <c r="A95" s="424" t="str">
        <f t="shared" si="6"/>
        <v>АЛФА БЪЛГАРИЯ АД</v>
      </c>
      <c r="B95" s="424" t="str">
        <f t="shared" si="7"/>
        <v>200845765</v>
      </c>
      <c r="C95" s="428">
        <f t="shared" si="8"/>
        <v>45565</v>
      </c>
      <c r="D95" s="424" t="s">
        <v>149</v>
      </c>
      <c r="E95" s="424">
        <v>1</v>
      </c>
      <c r="F95" s="424" t="s">
        <v>148</v>
      </c>
      <c r="G95" s="424" t="s">
        <v>671</v>
      </c>
      <c r="H95" s="424">
        <f>'1-Баланс'!G40</f>
        <v>0</v>
      </c>
    </row>
    <row r="96" spans="1:8">
      <c r="A96" s="424" t="str">
        <f t="shared" si="6"/>
        <v>АЛФА БЪЛГАРИЯ АД</v>
      </c>
      <c r="B96" s="424" t="str">
        <f t="shared" si="7"/>
        <v>200845765</v>
      </c>
      <c r="C96" s="428">
        <f t="shared" si="8"/>
        <v>45565</v>
      </c>
      <c r="D96" s="424" t="s">
        <v>161</v>
      </c>
      <c r="E96" s="424">
        <v>1</v>
      </c>
      <c r="F96" s="424" t="s">
        <v>160</v>
      </c>
      <c r="G96" s="424" t="s">
        <v>671</v>
      </c>
      <c r="H96" s="424">
        <f>'1-Баланс'!G44</f>
        <v>0</v>
      </c>
    </row>
    <row r="97" spans="1:8">
      <c r="A97" s="424" t="str">
        <f t="shared" si="6"/>
        <v>АЛФА БЪЛГАРИЯ АД</v>
      </c>
      <c r="B97" s="424" t="str">
        <f t="shared" si="7"/>
        <v>200845765</v>
      </c>
      <c r="C97" s="428">
        <f t="shared" si="8"/>
        <v>45565</v>
      </c>
      <c r="D97" s="424" t="s">
        <v>165</v>
      </c>
      <c r="E97" s="424">
        <v>1</v>
      </c>
      <c r="F97" s="424" t="s">
        <v>164</v>
      </c>
      <c r="G97" s="424" t="s">
        <v>671</v>
      </c>
      <c r="H97" s="424">
        <f>'1-Баланс'!G45</f>
        <v>0</v>
      </c>
    </row>
    <row r="98" spans="1:8">
      <c r="A98" s="424" t="str">
        <f t="shared" si="6"/>
        <v>АЛФА БЪЛГАРИЯ АД</v>
      </c>
      <c r="B98" s="424" t="str">
        <f t="shared" si="7"/>
        <v>200845765</v>
      </c>
      <c r="C98" s="428">
        <f t="shared" si="8"/>
        <v>45565</v>
      </c>
      <c r="D98" s="424" t="s">
        <v>169</v>
      </c>
      <c r="E98" s="424">
        <v>1</v>
      </c>
      <c r="F98" s="424" t="s">
        <v>168</v>
      </c>
      <c r="G98" s="424" t="s">
        <v>671</v>
      </c>
      <c r="H98" s="424">
        <f>'1-Баланс'!G46</f>
        <v>0</v>
      </c>
    </row>
    <row r="99" spans="1:8">
      <c r="A99" s="424" t="str">
        <f t="shared" ref="A99:A125" si="9">pdeName</f>
        <v>АЛФА БЪЛГАРИЯ АД</v>
      </c>
      <c r="B99" s="424" t="str">
        <f t="shared" ref="B99:B125" si="10">pdeBulstat</f>
        <v>200845765</v>
      </c>
      <c r="C99" s="428">
        <f t="shared" ref="C99:C125" si="11">endDate</f>
        <v>45565</v>
      </c>
      <c r="D99" s="424" t="s">
        <v>172</v>
      </c>
      <c r="E99" s="424">
        <v>1</v>
      </c>
      <c r="F99" s="424" t="s">
        <v>171</v>
      </c>
      <c r="G99" s="424" t="s">
        <v>671</v>
      </c>
      <c r="H99" s="424">
        <f>'1-Баланс'!G47</f>
        <v>0</v>
      </c>
    </row>
    <row r="100" spans="1:8">
      <c r="A100" s="424" t="str">
        <f t="shared" si="9"/>
        <v>АЛФА БЪЛГАРИЯ АД</v>
      </c>
      <c r="B100" s="424" t="str">
        <f t="shared" si="10"/>
        <v>200845765</v>
      </c>
      <c r="C100" s="428">
        <f t="shared" si="11"/>
        <v>45565</v>
      </c>
      <c r="D100" s="424" t="s">
        <v>176</v>
      </c>
      <c r="E100" s="424">
        <v>1</v>
      </c>
      <c r="F100" s="424" t="s">
        <v>175</v>
      </c>
      <c r="G100" s="424" t="s">
        <v>671</v>
      </c>
      <c r="H100" s="424">
        <f>'1-Баланс'!G48</f>
        <v>0</v>
      </c>
    </row>
    <row r="101" spans="1:8">
      <c r="A101" s="424" t="str">
        <f t="shared" si="9"/>
        <v>АЛФА БЪЛГАРИЯ АД</v>
      </c>
      <c r="B101" s="424" t="str">
        <f t="shared" si="10"/>
        <v>200845765</v>
      </c>
      <c r="C101" s="428">
        <f t="shared" si="11"/>
        <v>45565</v>
      </c>
      <c r="D101" s="424" t="s">
        <v>180</v>
      </c>
      <c r="E101" s="424">
        <v>1</v>
      </c>
      <c r="F101" s="424" t="s">
        <v>179</v>
      </c>
      <c r="G101" s="424" t="s">
        <v>671</v>
      </c>
      <c r="H101" s="424">
        <f>'1-Баланс'!G49</f>
        <v>0</v>
      </c>
    </row>
    <row r="102" spans="1:8">
      <c r="A102" s="424" t="str">
        <f t="shared" si="9"/>
        <v>АЛФА БЪЛГАРИЯ АД</v>
      </c>
      <c r="B102" s="424" t="str">
        <f t="shared" si="10"/>
        <v>200845765</v>
      </c>
      <c r="C102" s="428">
        <f t="shared" si="11"/>
        <v>45565</v>
      </c>
      <c r="D102" s="424" t="s">
        <v>183</v>
      </c>
      <c r="E102" s="424">
        <v>1</v>
      </c>
      <c r="F102" s="424" t="s">
        <v>157</v>
      </c>
      <c r="G102" s="424" t="s">
        <v>671</v>
      </c>
      <c r="H102" s="424">
        <f>'1-Баланс'!G50</f>
        <v>0</v>
      </c>
    </row>
    <row r="103" spans="1:8">
      <c r="A103" s="424" t="str">
        <f t="shared" si="9"/>
        <v>АЛФА БЪЛГАРИЯ АД</v>
      </c>
      <c r="B103" s="424" t="str">
        <f t="shared" si="10"/>
        <v>200845765</v>
      </c>
      <c r="C103" s="428">
        <f t="shared" si="11"/>
        <v>45565</v>
      </c>
      <c r="D103" s="424" t="s">
        <v>188</v>
      </c>
      <c r="E103" s="424">
        <v>1</v>
      </c>
      <c r="F103" s="424" t="s">
        <v>187</v>
      </c>
      <c r="G103" s="424" t="s">
        <v>671</v>
      </c>
      <c r="H103" s="424">
        <f>'1-Баланс'!G52</f>
        <v>0</v>
      </c>
    </row>
    <row r="104" spans="1:8">
      <c r="A104" s="424" t="str">
        <f t="shared" si="9"/>
        <v>АЛФА БЪЛГАРИЯ АД</v>
      </c>
      <c r="B104" s="424" t="str">
        <f t="shared" si="10"/>
        <v>200845765</v>
      </c>
      <c r="C104" s="428">
        <f t="shared" si="11"/>
        <v>45565</v>
      </c>
      <c r="D104" s="424" t="s">
        <v>191</v>
      </c>
      <c r="E104" s="424">
        <v>1</v>
      </c>
      <c r="F104" s="424" t="s">
        <v>190</v>
      </c>
      <c r="G104" s="424" t="s">
        <v>671</v>
      </c>
      <c r="H104" s="424">
        <f>'1-Баланс'!G53</f>
        <v>0</v>
      </c>
    </row>
    <row r="105" spans="1:8">
      <c r="A105" s="424" t="str">
        <f t="shared" si="9"/>
        <v>АЛФА БЪЛГАРИЯ АД</v>
      </c>
      <c r="B105" s="424" t="str">
        <f t="shared" si="10"/>
        <v>200845765</v>
      </c>
      <c r="C105" s="428">
        <f t="shared" si="11"/>
        <v>45565</v>
      </c>
      <c r="D105" s="424" t="s">
        <v>195</v>
      </c>
      <c r="E105" s="424">
        <v>1</v>
      </c>
      <c r="F105" s="424" t="s">
        <v>194</v>
      </c>
      <c r="G105" s="424" t="s">
        <v>671</v>
      </c>
      <c r="H105" s="424">
        <f>'1-Баланс'!G54</f>
        <v>0</v>
      </c>
    </row>
    <row r="106" spans="1:8">
      <c r="A106" s="424" t="str">
        <f t="shared" si="9"/>
        <v>АЛФА БЪЛГАРИЯ АД</v>
      </c>
      <c r="B106" s="424" t="str">
        <f t="shared" si="10"/>
        <v>200845765</v>
      </c>
      <c r="C106" s="428">
        <f t="shared" si="11"/>
        <v>45565</v>
      </c>
      <c r="D106" s="424" t="s">
        <v>199</v>
      </c>
      <c r="E106" s="424">
        <v>1</v>
      </c>
      <c r="F106" s="424" t="s">
        <v>198</v>
      </c>
      <c r="G106" s="424" t="s">
        <v>671</v>
      </c>
      <c r="H106" s="424">
        <f>'1-Баланс'!G55</f>
        <v>0</v>
      </c>
    </row>
    <row r="107" spans="1:8">
      <c r="A107" s="424" t="str">
        <f t="shared" si="9"/>
        <v>АЛФА БЪЛГАРИЯ АД</v>
      </c>
      <c r="B107" s="424" t="str">
        <f t="shared" si="10"/>
        <v>200845765</v>
      </c>
      <c r="C107" s="428">
        <f t="shared" si="11"/>
        <v>45565</v>
      </c>
      <c r="D107" s="424" t="s">
        <v>203</v>
      </c>
      <c r="E107" s="424">
        <v>1</v>
      </c>
      <c r="F107" s="424" t="s">
        <v>154</v>
      </c>
      <c r="G107" s="424" t="s">
        <v>671</v>
      </c>
      <c r="H107" s="424">
        <f>'1-Баланс'!G56</f>
        <v>0</v>
      </c>
    </row>
    <row r="108" spans="1:8">
      <c r="A108" s="424" t="str">
        <f t="shared" si="9"/>
        <v>АЛФА БЪЛГАРИЯ АД</v>
      </c>
      <c r="B108" s="424" t="str">
        <f t="shared" si="10"/>
        <v>200845765</v>
      </c>
      <c r="C108" s="428">
        <f t="shared" si="11"/>
        <v>45565</v>
      </c>
      <c r="D108" s="424" t="s">
        <v>210</v>
      </c>
      <c r="E108" s="424">
        <v>1</v>
      </c>
      <c r="F108" s="424" t="s">
        <v>209</v>
      </c>
      <c r="G108" s="424" t="s">
        <v>671</v>
      </c>
      <c r="H108" s="424">
        <f>'1-Баланс'!G59</f>
        <v>0</v>
      </c>
    </row>
    <row r="109" spans="1:8">
      <c r="A109" s="424" t="str">
        <f t="shared" si="9"/>
        <v>АЛФА БЪЛГАРИЯ АД</v>
      </c>
      <c r="B109" s="424" t="str">
        <f t="shared" si="10"/>
        <v>200845765</v>
      </c>
      <c r="C109" s="428">
        <f t="shared" si="11"/>
        <v>45565</v>
      </c>
      <c r="D109" s="424" t="s">
        <v>214</v>
      </c>
      <c r="E109" s="424">
        <v>1</v>
      </c>
      <c r="F109" s="424" t="s">
        <v>213</v>
      </c>
      <c r="G109" s="424" t="s">
        <v>671</v>
      </c>
      <c r="H109" s="424">
        <f>'1-Баланс'!G60</f>
        <v>0</v>
      </c>
    </row>
    <row r="110" spans="1:8">
      <c r="A110" s="424" t="str">
        <f t="shared" si="9"/>
        <v>АЛФА БЪЛГАРИЯ АД</v>
      </c>
      <c r="B110" s="424" t="str">
        <f t="shared" si="10"/>
        <v>200845765</v>
      </c>
      <c r="C110" s="428">
        <f t="shared" si="11"/>
        <v>45565</v>
      </c>
      <c r="D110" s="424" t="s">
        <v>218</v>
      </c>
      <c r="E110" s="424">
        <v>1</v>
      </c>
      <c r="F110" s="424" t="s">
        <v>217</v>
      </c>
      <c r="G110" s="424" t="s">
        <v>671</v>
      </c>
      <c r="H110" s="424">
        <f>'1-Баланс'!G61</f>
        <v>9</v>
      </c>
    </row>
    <row r="111" spans="1:8">
      <c r="A111" s="424" t="str">
        <f t="shared" si="9"/>
        <v>АЛФА БЪЛГАРИЯ АД</v>
      </c>
      <c r="B111" s="424" t="str">
        <f t="shared" si="10"/>
        <v>200845765</v>
      </c>
      <c r="C111" s="428">
        <f t="shared" si="11"/>
        <v>45565</v>
      </c>
      <c r="D111" s="424" t="s">
        <v>222</v>
      </c>
      <c r="E111" s="424">
        <v>1</v>
      </c>
      <c r="F111" s="424" t="s">
        <v>221</v>
      </c>
      <c r="G111" s="424" t="s">
        <v>671</v>
      </c>
      <c r="H111" s="424">
        <f>'1-Баланс'!G62</f>
        <v>0</v>
      </c>
    </row>
    <row r="112" spans="1:8">
      <c r="A112" s="424" t="str">
        <f t="shared" si="9"/>
        <v>АЛФА БЪЛГАРИЯ АД</v>
      </c>
      <c r="B112" s="424" t="str">
        <f t="shared" si="10"/>
        <v>200845765</v>
      </c>
      <c r="C112" s="428">
        <f t="shared" si="11"/>
        <v>45565</v>
      </c>
      <c r="D112" s="424" t="s">
        <v>226</v>
      </c>
      <c r="E112" s="424">
        <v>1</v>
      </c>
      <c r="F112" s="424" t="s">
        <v>225</v>
      </c>
      <c r="G112" s="424" t="s">
        <v>671</v>
      </c>
      <c r="H112" s="424">
        <f>'1-Баланс'!G63</f>
        <v>0</v>
      </c>
    </row>
    <row r="113" spans="1:8">
      <c r="A113" s="424" t="str">
        <f t="shared" si="9"/>
        <v>АЛФА БЪЛГАРИЯ АД</v>
      </c>
      <c r="B113" s="424" t="str">
        <f t="shared" si="10"/>
        <v>200845765</v>
      </c>
      <c r="C113" s="428">
        <f t="shared" si="11"/>
        <v>45565</v>
      </c>
      <c r="D113" s="424" t="s">
        <v>230</v>
      </c>
      <c r="E113" s="424">
        <v>1</v>
      </c>
      <c r="F113" s="424" t="s">
        <v>229</v>
      </c>
      <c r="G113" s="424" t="s">
        <v>671</v>
      </c>
      <c r="H113" s="424">
        <f>'1-Баланс'!G64</f>
        <v>0</v>
      </c>
    </row>
    <row r="114" spans="1:8">
      <c r="A114" s="424" t="str">
        <f t="shared" si="9"/>
        <v>АЛФА БЪЛГАРИЯ АД</v>
      </c>
      <c r="B114" s="424" t="str">
        <f t="shared" si="10"/>
        <v>200845765</v>
      </c>
      <c r="C114" s="428">
        <f t="shared" si="11"/>
        <v>45565</v>
      </c>
      <c r="D114" s="424" t="s">
        <v>233</v>
      </c>
      <c r="E114" s="424">
        <v>1</v>
      </c>
      <c r="F114" s="424" t="s">
        <v>232</v>
      </c>
      <c r="G114" s="424" t="s">
        <v>671</v>
      </c>
      <c r="H114" s="424">
        <f>'1-Баланс'!G65</f>
        <v>0</v>
      </c>
    </row>
    <row r="115" spans="1:8">
      <c r="A115" s="424" t="str">
        <f t="shared" si="9"/>
        <v>АЛФА БЪЛГАРИЯ АД</v>
      </c>
      <c r="B115" s="424" t="str">
        <f t="shared" si="10"/>
        <v>200845765</v>
      </c>
      <c r="C115" s="428">
        <f t="shared" si="11"/>
        <v>45565</v>
      </c>
      <c r="D115" s="424" t="s">
        <v>235</v>
      </c>
      <c r="E115" s="424">
        <v>1</v>
      </c>
      <c r="F115" s="424" t="s">
        <v>234</v>
      </c>
      <c r="G115" s="424" t="s">
        <v>671</v>
      </c>
      <c r="H115" s="424">
        <f>'1-Баланс'!G66</f>
        <v>8</v>
      </c>
    </row>
    <row r="116" spans="1:8">
      <c r="A116" s="424" t="str">
        <f t="shared" si="9"/>
        <v>АЛФА БЪЛГАРИЯ АД</v>
      </c>
      <c r="B116" s="424" t="str">
        <f t="shared" si="10"/>
        <v>200845765</v>
      </c>
      <c r="C116" s="428">
        <f t="shared" si="11"/>
        <v>45565</v>
      </c>
      <c r="D116" s="424" t="s">
        <v>238</v>
      </c>
      <c r="E116" s="424">
        <v>1</v>
      </c>
      <c r="F116" s="424" t="s">
        <v>237</v>
      </c>
      <c r="G116" s="424" t="s">
        <v>671</v>
      </c>
      <c r="H116" s="424">
        <f>'1-Баланс'!G67</f>
        <v>1</v>
      </c>
    </row>
    <row r="117" spans="1:8">
      <c r="A117" s="424" t="str">
        <f t="shared" si="9"/>
        <v>АЛФА БЪЛГАРИЯ АД</v>
      </c>
      <c r="B117" s="424" t="str">
        <f t="shared" si="10"/>
        <v>200845765</v>
      </c>
      <c r="C117" s="428">
        <f t="shared" si="11"/>
        <v>45565</v>
      </c>
      <c r="D117" s="424" t="s">
        <v>242</v>
      </c>
      <c r="E117" s="424">
        <v>1</v>
      </c>
      <c r="F117" s="424" t="s">
        <v>241</v>
      </c>
      <c r="G117" s="424" t="s">
        <v>671</v>
      </c>
      <c r="H117" s="424">
        <f>'1-Баланс'!G68</f>
        <v>0</v>
      </c>
    </row>
    <row r="118" spans="1:8">
      <c r="A118" s="424" t="str">
        <f t="shared" si="9"/>
        <v>АЛФА БЪЛГАРИЯ АД</v>
      </c>
      <c r="B118" s="424" t="str">
        <f t="shared" si="10"/>
        <v>200845765</v>
      </c>
      <c r="C118" s="428">
        <f t="shared" si="11"/>
        <v>45565</v>
      </c>
      <c r="D118" s="424" t="s">
        <v>245</v>
      </c>
      <c r="E118" s="424">
        <v>1</v>
      </c>
      <c r="F118" s="424" t="s">
        <v>107</v>
      </c>
      <c r="G118" s="424" t="s">
        <v>671</v>
      </c>
      <c r="H118" s="424">
        <f>'1-Баланс'!G69</f>
        <v>300</v>
      </c>
    </row>
    <row r="119" spans="1:8">
      <c r="A119" s="424" t="str">
        <f t="shared" si="9"/>
        <v>АЛФА БЪЛГАРИЯ АД</v>
      </c>
      <c r="B119" s="424" t="str">
        <f t="shared" si="10"/>
        <v>200845765</v>
      </c>
      <c r="C119" s="428">
        <f t="shared" si="11"/>
        <v>45565</v>
      </c>
      <c r="D119" s="424" t="s">
        <v>249</v>
      </c>
      <c r="E119" s="424">
        <v>1</v>
      </c>
      <c r="F119" s="424" t="s">
        <v>248</v>
      </c>
      <c r="G119" s="424" t="s">
        <v>671</v>
      </c>
      <c r="H119" s="424">
        <f>'1-Баланс'!G70</f>
        <v>0</v>
      </c>
    </row>
    <row r="120" spans="1:8">
      <c r="A120" s="424" t="str">
        <f t="shared" si="9"/>
        <v>АЛФА БЪЛГАРИЯ АД</v>
      </c>
      <c r="B120" s="424" t="str">
        <f t="shared" si="10"/>
        <v>200845765</v>
      </c>
      <c r="C120" s="428">
        <f t="shared" si="11"/>
        <v>45565</v>
      </c>
      <c r="D120" s="424" t="s">
        <v>252</v>
      </c>
      <c r="E120" s="424">
        <v>1</v>
      </c>
      <c r="F120" s="424" t="s">
        <v>157</v>
      </c>
      <c r="G120" s="424" t="s">
        <v>671</v>
      </c>
      <c r="H120" s="424">
        <f>'1-Баланс'!G71</f>
        <v>309</v>
      </c>
    </row>
    <row r="121" spans="1:8">
      <c r="A121" s="424" t="str">
        <f t="shared" si="9"/>
        <v>АЛФА БЪЛГАРИЯ АД</v>
      </c>
      <c r="B121" s="424" t="str">
        <f t="shared" si="10"/>
        <v>200845765</v>
      </c>
      <c r="C121" s="428">
        <f t="shared" si="11"/>
        <v>45565</v>
      </c>
      <c r="D121" s="424" t="s">
        <v>258</v>
      </c>
      <c r="E121" s="424">
        <v>1</v>
      </c>
      <c r="F121" s="424" t="s">
        <v>257</v>
      </c>
      <c r="G121" s="424" t="s">
        <v>671</v>
      </c>
      <c r="H121" s="424">
        <f>'1-Баланс'!G73</f>
        <v>0</v>
      </c>
    </row>
    <row r="122" spans="1:8">
      <c r="A122" s="424" t="str">
        <f t="shared" si="9"/>
        <v>АЛФА БЪЛГАРИЯ АД</v>
      </c>
      <c r="B122" s="424" t="str">
        <f t="shared" si="10"/>
        <v>200845765</v>
      </c>
      <c r="C122" s="428">
        <f t="shared" si="11"/>
        <v>45565</v>
      </c>
      <c r="D122" s="424" t="s">
        <v>263</v>
      </c>
      <c r="E122" s="424">
        <v>1</v>
      </c>
      <c r="F122" s="424" t="s">
        <v>190</v>
      </c>
      <c r="G122" s="424" t="s">
        <v>671</v>
      </c>
      <c r="H122" s="424">
        <f>'1-Баланс'!G75</f>
        <v>0</v>
      </c>
    </row>
    <row r="123" spans="1:8">
      <c r="A123" s="424" t="str">
        <f t="shared" si="9"/>
        <v>АЛФА БЪЛГАРИЯ АД</v>
      </c>
      <c r="B123" s="424" t="str">
        <f t="shared" si="10"/>
        <v>200845765</v>
      </c>
      <c r="C123" s="428">
        <f t="shared" si="11"/>
        <v>45565</v>
      </c>
      <c r="D123" s="424" t="s">
        <v>266</v>
      </c>
      <c r="E123" s="424">
        <v>1</v>
      </c>
      <c r="F123" s="424" t="s">
        <v>265</v>
      </c>
      <c r="G123" s="424" t="s">
        <v>671</v>
      </c>
      <c r="H123" s="424">
        <f>'1-Баланс'!G77</f>
        <v>0</v>
      </c>
    </row>
    <row r="124" spans="1:8">
      <c r="A124" s="424" t="str">
        <f t="shared" si="9"/>
        <v>АЛФА БЪЛГАРИЯ АД</v>
      </c>
      <c r="B124" s="424" t="str">
        <f t="shared" si="10"/>
        <v>200845765</v>
      </c>
      <c r="C124" s="428">
        <f t="shared" si="11"/>
        <v>45565</v>
      </c>
      <c r="D124" s="424" t="s">
        <v>271</v>
      </c>
      <c r="E124" s="424">
        <v>1</v>
      </c>
      <c r="F124" s="424" t="s">
        <v>205</v>
      </c>
      <c r="G124" s="424" t="s">
        <v>671</v>
      </c>
      <c r="H124" s="424">
        <f>'1-Баланс'!G79</f>
        <v>309</v>
      </c>
    </row>
    <row r="125" spans="1:8">
      <c r="A125" s="424" t="str">
        <f t="shared" si="9"/>
        <v>АЛФА БЪЛГАРИЯ АД</v>
      </c>
      <c r="B125" s="424" t="str">
        <f t="shared" si="10"/>
        <v>200845765</v>
      </c>
      <c r="C125" s="428">
        <f t="shared" si="11"/>
        <v>45565</v>
      </c>
      <c r="D125" s="424" t="s">
        <v>301</v>
      </c>
      <c r="E125" s="424">
        <v>1</v>
      </c>
      <c r="F125" s="424" t="s">
        <v>672</v>
      </c>
      <c r="G125" s="424" t="s">
        <v>671</v>
      </c>
      <c r="H125" s="424">
        <f>'1-Баланс'!G95</f>
        <v>26226</v>
      </c>
    </row>
    <row r="126" spans="1:8" s="251" customFormat="1">
      <c r="A126" s="425"/>
      <c r="B126" s="425"/>
      <c r="C126" s="426"/>
      <c r="D126" s="425"/>
      <c r="E126" s="425"/>
      <c r="F126" s="427" t="s">
        <v>673</v>
      </c>
      <c r="G126" s="425"/>
      <c r="H126" s="425"/>
    </row>
    <row r="127" spans="1:8">
      <c r="A127" s="424" t="str">
        <f t="shared" ref="A127:A158" si="12">pdeName</f>
        <v>АЛФА БЪЛГАРИЯ АД</v>
      </c>
      <c r="B127" s="424" t="str">
        <f t="shared" ref="B127:B158" si="13">pdeBulstat</f>
        <v>200845765</v>
      </c>
      <c r="C127" s="428">
        <f t="shared" ref="C127:C158" si="14">endDate</f>
        <v>45565</v>
      </c>
      <c r="D127" s="424" t="s">
        <v>312</v>
      </c>
      <c r="E127" s="424">
        <v>1</v>
      </c>
      <c r="F127" s="424" t="s">
        <v>311</v>
      </c>
      <c r="G127" s="424" t="s">
        <v>674</v>
      </c>
      <c r="H127" s="429">
        <f>'2-Отчет за доходите'!C12</f>
        <v>1</v>
      </c>
    </row>
    <row r="128" spans="1:8">
      <c r="A128" s="424" t="str">
        <f t="shared" si="12"/>
        <v>АЛФА БЪЛГАРИЯ АД</v>
      </c>
      <c r="B128" s="424" t="str">
        <f t="shared" si="13"/>
        <v>200845765</v>
      </c>
      <c r="C128" s="428">
        <f t="shared" si="14"/>
        <v>45565</v>
      </c>
      <c r="D128" s="424" t="s">
        <v>316</v>
      </c>
      <c r="E128" s="424">
        <v>1</v>
      </c>
      <c r="F128" s="424" t="s">
        <v>315</v>
      </c>
      <c r="G128" s="424" t="s">
        <v>674</v>
      </c>
      <c r="H128" s="429">
        <f>'2-Отчет за доходите'!C13</f>
        <v>28</v>
      </c>
    </row>
    <row r="129" spans="1:8">
      <c r="A129" s="424" t="str">
        <f t="shared" si="12"/>
        <v>АЛФА БЪЛГАРИЯ АД</v>
      </c>
      <c r="B129" s="424" t="str">
        <f t="shared" si="13"/>
        <v>200845765</v>
      </c>
      <c r="C129" s="428">
        <f t="shared" si="14"/>
        <v>45565</v>
      </c>
      <c r="D129" s="424" t="s">
        <v>320</v>
      </c>
      <c r="E129" s="424">
        <v>1</v>
      </c>
      <c r="F129" s="424" t="s">
        <v>319</v>
      </c>
      <c r="G129" s="424" t="s">
        <v>674</v>
      </c>
      <c r="H129" s="429">
        <f>'2-Отчет за доходите'!C14</f>
        <v>0</v>
      </c>
    </row>
    <row r="130" spans="1:8">
      <c r="A130" s="424" t="str">
        <f t="shared" si="12"/>
        <v>АЛФА БЪЛГАРИЯ АД</v>
      </c>
      <c r="B130" s="424" t="str">
        <f t="shared" si="13"/>
        <v>200845765</v>
      </c>
      <c r="C130" s="428">
        <f t="shared" si="14"/>
        <v>45565</v>
      </c>
      <c r="D130" s="424" t="s">
        <v>324</v>
      </c>
      <c r="E130" s="424">
        <v>1</v>
      </c>
      <c r="F130" s="424" t="s">
        <v>323</v>
      </c>
      <c r="G130" s="424" t="s">
        <v>674</v>
      </c>
      <c r="H130" s="429">
        <f>'2-Отчет за доходите'!C15</f>
        <v>112</v>
      </c>
    </row>
    <row r="131" spans="1:8">
      <c r="A131" s="424" t="str">
        <f t="shared" si="12"/>
        <v>АЛФА БЪЛГАРИЯ АД</v>
      </c>
      <c r="B131" s="424" t="str">
        <f t="shared" si="13"/>
        <v>200845765</v>
      </c>
      <c r="C131" s="428">
        <f t="shared" si="14"/>
        <v>45565</v>
      </c>
      <c r="D131" s="424" t="s">
        <v>327</v>
      </c>
      <c r="E131" s="424">
        <v>1</v>
      </c>
      <c r="F131" s="424" t="s">
        <v>326</v>
      </c>
      <c r="G131" s="424" t="s">
        <v>674</v>
      </c>
      <c r="H131" s="429">
        <f>'2-Отчет за доходите'!C16</f>
        <v>21</v>
      </c>
    </row>
    <row r="132" spans="1:8">
      <c r="A132" s="424" t="str">
        <f t="shared" si="12"/>
        <v>АЛФА БЪЛГАРИЯ АД</v>
      </c>
      <c r="B132" s="424" t="str">
        <f t="shared" si="13"/>
        <v>200845765</v>
      </c>
      <c r="C132" s="428">
        <f t="shared" si="14"/>
        <v>45565</v>
      </c>
      <c r="D132" s="424" t="s">
        <v>330</v>
      </c>
      <c r="E132" s="424">
        <v>1</v>
      </c>
      <c r="F132" s="424" t="s">
        <v>329</v>
      </c>
      <c r="G132" s="424" t="s">
        <v>674</v>
      </c>
      <c r="H132" s="429">
        <f>'2-Отчет за доходите'!C17</f>
        <v>0</v>
      </c>
    </row>
    <row r="133" spans="1:8">
      <c r="A133" s="424" t="str">
        <f t="shared" si="12"/>
        <v>АЛФА БЪЛГАРИЯ АД</v>
      </c>
      <c r="B133" s="424" t="str">
        <f t="shared" si="13"/>
        <v>200845765</v>
      </c>
      <c r="C133" s="428">
        <f t="shared" si="14"/>
        <v>45565</v>
      </c>
      <c r="D133" s="424" t="s">
        <v>332</v>
      </c>
      <c r="E133" s="424">
        <v>1</v>
      </c>
      <c r="F133" s="424" t="s">
        <v>331</v>
      </c>
      <c r="G133" s="424" t="s">
        <v>674</v>
      </c>
      <c r="H133" s="429">
        <f>'2-Отчет за доходите'!C18</f>
        <v>0</v>
      </c>
    </row>
    <row r="134" spans="1:8">
      <c r="A134" s="424" t="str">
        <f t="shared" si="12"/>
        <v>АЛФА БЪЛГАРИЯ АД</v>
      </c>
      <c r="B134" s="424" t="str">
        <f t="shared" si="13"/>
        <v>200845765</v>
      </c>
      <c r="C134" s="428">
        <f t="shared" si="14"/>
        <v>45565</v>
      </c>
      <c r="D134" s="424" t="s">
        <v>336</v>
      </c>
      <c r="E134" s="424">
        <v>1</v>
      </c>
      <c r="F134" s="424" t="s">
        <v>335</v>
      </c>
      <c r="G134" s="424" t="s">
        <v>674</v>
      </c>
      <c r="H134" s="429">
        <f>'2-Отчет за доходите'!C19</f>
        <v>8485</v>
      </c>
    </row>
    <row r="135" spans="1:8">
      <c r="A135" s="424" t="str">
        <f t="shared" si="12"/>
        <v>АЛФА БЪЛГАРИЯ АД</v>
      </c>
      <c r="B135" s="424" t="str">
        <f t="shared" si="13"/>
        <v>200845765</v>
      </c>
      <c r="C135" s="428">
        <f t="shared" si="14"/>
        <v>45565</v>
      </c>
      <c r="D135" s="424" t="s">
        <v>340</v>
      </c>
      <c r="E135" s="424">
        <v>1</v>
      </c>
      <c r="F135" s="424" t="s">
        <v>339</v>
      </c>
      <c r="G135" s="424" t="s">
        <v>674</v>
      </c>
      <c r="H135" s="429">
        <f>'2-Отчет за доходите'!C20</f>
        <v>0</v>
      </c>
    </row>
    <row r="136" spans="1:8">
      <c r="A136" s="424" t="str">
        <f t="shared" si="12"/>
        <v>АЛФА БЪЛГАРИЯ АД</v>
      </c>
      <c r="B136" s="424" t="str">
        <f t="shared" si="13"/>
        <v>200845765</v>
      </c>
      <c r="C136" s="428">
        <f t="shared" si="14"/>
        <v>45565</v>
      </c>
      <c r="D136" s="424" t="s">
        <v>342</v>
      </c>
      <c r="E136" s="424">
        <v>1</v>
      </c>
      <c r="F136" s="424" t="s">
        <v>341</v>
      </c>
      <c r="G136" s="424" t="s">
        <v>674</v>
      </c>
      <c r="H136" s="429">
        <f>'2-Отчет за доходите'!C21</f>
        <v>0</v>
      </c>
    </row>
    <row r="137" spans="1:8">
      <c r="A137" s="424" t="str">
        <f t="shared" si="12"/>
        <v>АЛФА БЪЛГАРИЯ АД</v>
      </c>
      <c r="B137" s="424" t="str">
        <f t="shared" si="13"/>
        <v>200845765</v>
      </c>
      <c r="C137" s="428">
        <f t="shared" si="14"/>
        <v>45565</v>
      </c>
      <c r="D137" s="424" t="s">
        <v>344</v>
      </c>
      <c r="E137" s="424">
        <v>1</v>
      </c>
      <c r="F137" s="424" t="s">
        <v>309</v>
      </c>
      <c r="G137" s="424" t="s">
        <v>674</v>
      </c>
      <c r="H137" s="429">
        <f>'2-Отчет за доходите'!C22</f>
        <v>8647</v>
      </c>
    </row>
    <row r="138" spans="1:8">
      <c r="A138" s="424" t="str">
        <f t="shared" si="12"/>
        <v>АЛФА БЪЛГАРИЯ АД</v>
      </c>
      <c r="B138" s="424" t="str">
        <f t="shared" si="13"/>
        <v>200845765</v>
      </c>
      <c r="C138" s="428">
        <f t="shared" si="14"/>
        <v>45565</v>
      </c>
      <c r="D138" s="424" t="s">
        <v>353</v>
      </c>
      <c r="E138" s="424">
        <v>1</v>
      </c>
      <c r="F138" s="424" t="s">
        <v>352</v>
      </c>
      <c r="G138" s="424" t="s">
        <v>674</v>
      </c>
      <c r="H138" s="429">
        <f>'2-Отчет за доходите'!C25</f>
        <v>4</v>
      </c>
    </row>
    <row r="139" spans="1:8">
      <c r="A139" s="424" t="str">
        <f t="shared" si="12"/>
        <v>АЛФА БЪЛГАРИЯ АД</v>
      </c>
      <c r="B139" s="424" t="str">
        <f t="shared" si="13"/>
        <v>200845765</v>
      </c>
      <c r="C139" s="428">
        <f t="shared" si="14"/>
        <v>45565</v>
      </c>
      <c r="D139" s="424" t="s">
        <v>357</v>
      </c>
      <c r="E139" s="424">
        <v>1</v>
      </c>
      <c r="F139" s="424" t="s">
        <v>356</v>
      </c>
      <c r="G139" s="424" t="s">
        <v>674</v>
      </c>
      <c r="H139" s="429">
        <f>'2-Отчет за доходите'!C26</f>
        <v>0</v>
      </c>
    </row>
    <row r="140" spans="1:8">
      <c r="A140" s="424" t="str">
        <f t="shared" si="12"/>
        <v>АЛФА БЪЛГАРИЯ АД</v>
      </c>
      <c r="B140" s="424" t="str">
        <f t="shared" si="13"/>
        <v>200845765</v>
      </c>
      <c r="C140" s="428">
        <f t="shared" si="14"/>
        <v>45565</v>
      </c>
      <c r="D140" s="424" t="s">
        <v>361</v>
      </c>
      <c r="E140" s="424">
        <v>1</v>
      </c>
      <c r="F140" s="424" t="s">
        <v>360</v>
      </c>
      <c r="G140" s="424" t="s">
        <v>674</v>
      </c>
      <c r="H140" s="429">
        <f>'2-Отчет за доходите'!C27</f>
        <v>2</v>
      </c>
    </row>
    <row r="141" spans="1:8">
      <c r="A141" s="424" t="str">
        <f t="shared" si="12"/>
        <v>АЛФА БЪЛГАРИЯ АД</v>
      </c>
      <c r="B141" s="424" t="str">
        <f t="shared" si="13"/>
        <v>200845765</v>
      </c>
      <c r="C141" s="428">
        <f t="shared" si="14"/>
        <v>45565</v>
      </c>
      <c r="D141" s="424" t="s">
        <v>363</v>
      </c>
      <c r="E141" s="424">
        <v>1</v>
      </c>
      <c r="F141" s="424" t="s">
        <v>107</v>
      </c>
      <c r="G141" s="424" t="s">
        <v>674</v>
      </c>
      <c r="H141" s="429">
        <f>'2-Отчет за доходите'!C28</f>
        <v>0</v>
      </c>
    </row>
    <row r="142" spans="1:8">
      <c r="A142" s="424" t="str">
        <f t="shared" si="12"/>
        <v>АЛФА БЪЛГАРИЯ АД</v>
      </c>
      <c r="B142" s="424" t="str">
        <f t="shared" si="13"/>
        <v>200845765</v>
      </c>
      <c r="C142" s="428">
        <f t="shared" si="14"/>
        <v>45565</v>
      </c>
      <c r="D142" s="424" t="s">
        <v>364</v>
      </c>
      <c r="E142" s="424">
        <v>1</v>
      </c>
      <c r="F142" s="424" t="s">
        <v>349</v>
      </c>
      <c r="G142" s="424" t="s">
        <v>674</v>
      </c>
      <c r="H142" s="429">
        <f>'2-Отчет за доходите'!C29</f>
        <v>6</v>
      </c>
    </row>
    <row r="143" spans="1:8">
      <c r="A143" s="424" t="str">
        <f t="shared" si="12"/>
        <v>АЛФА БЪЛГАРИЯ АД</v>
      </c>
      <c r="B143" s="424" t="str">
        <f t="shared" si="13"/>
        <v>200845765</v>
      </c>
      <c r="C143" s="428">
        <f t="shared" si="14"/>
        <v>45565</v>
      </c>
      <c r="D143" s="424" t="s">
        <v>366</v>
      </c>
      <c r="E143" s="424">
        <v>1</v>
      </c>
      <c r="F143" s="424" t="s">
        <v>365</v>
      </c>
      <c r="G143" s="424" t="s">
        <v>674</v>
      </c>
      <c r="H143" s="429">
        <f>'2-Отчет за доходите'!C31</f>
        <v>8653</v>
      </c>
    </row>
    <row r="144" spans="1:8">
      <c r="A144" s="424" t="str">
        <f t="shared" si="12"/>
        <v>АЛФА БЪЛГАРИЯ АД</v>
      </c>
      <c r="B144" s="424" t="str">
        <f t="shared" si="13"/>
        <v>200845765</v>
      </c>
      <c r="C144" s="428">
        <f t="shared" si="14"/>
        <v>45565</v>
      </c>
      <c r="D144" s="424" t="s">
        <v>370</v>
      </c>
      <c r="E144" s="424">
        <v>1</v>
      </c>
      <c r="F144" s="424" t="s">
        <v>369</v>
      </c>
      <c r="G144" s="424" t="s">
        <v>674</v>
      </c>
      <c r="H144" s="429">
        <f>'2-Отчет за доходите'!C33</f>
        <v>464</v>
      </c>
    </row>
    <row r="145" spans="1:8">
      <c r="A145" s="424" t="str">
        <f t="shared" si="12"/>
        <v>АЛФА БЪЛГАРИЯ АД</v>
      </c>
      <c r="B145" s="424" t="str">
        <f t="shared" si="13"/>
        <v>200845765</v>
      </c>
      <c r="C145" s="428">
        <f t="shared" si="14"/>
        <v>45565</v>
      </c>
      <c r="D145" s="424" t="s">
        <v>374</v>
      </c>
      <c r="E145" s="424">
        <v>1</v>
      </c>
      <c r="F145" s="424" t="s">
        <v>373</v>
      </c>
      <c r="G145" s="424" t="s">
        <v>674</v>
      </c>
      <c r="H145" s="429">
        <f>'2-Отчет за доходите'!C34</f>
        <v>0</v>
      </c>
    </row>
    <row r="146" spans="1:8">
      <c r="A146" s="424" t="str">
        <f t="shared" si="12"/>
        <v>АЛФА БЪЛГАРИЯ АД</v>
      </c>
      <c r="B146" s="424" t="str">
        <f t="shared" si="13"/>
        <v>200845765</v>
      </c>
      <c r="C146" s="428">
        <f t="shared" si="14"/>
        <v>45565</v>
      </c>
      <c r="D146" s="424" t="s">
        <v>378</v>
      </c>
      <c r="E146" s="424">
        <v>1</v>
      </c>
      <c r="F146" s="424" t="s">
        <v>377</v>
      </c>
      <c r="G146" s="424" t="s">
        <v>674</v>
      </c>
      <c r="H146" s="429">
        <f>'2-Отчет за доходите'!C35</f>
        <v>0</v>
      </c>
    </row>
    <row r="147" spans="1:8">
      <c r="A147" s="424" t="str">
        <f t="shared" si="12"/>
        <v>АЛФА БЪЛГАРИЯ АД</v>
      </c>
      <c r="B147" s="424" t="str">
        <f t="shared" si="13"/>
        <v>200845765</v>
      </c>
      <c r="C147" s="428">
        <f t="shared" si="14"/>
        <v>45565</v>
      </c>
      <c r="D147" s="424" t="s">
        <v>382</v>
      </c>
      <c r="E147" s="424">
        <v>1</v>
      </c>
      <c r="F147" s="424" t="s">
        <v>381</v>
      </c>
      <c r="G147" s="424" t="s">
        <v>674</v>
      </c>
      <c r="H147" s="429">
        <f>'2-Отчет за доходите'!C36</f>
        <v>8653</v>
      </c>
    </row>
    <row r="148" spans="1:8">
      <c r="A148" s="424" t="str">
        <f t="shared" si="12"/>
        <v>АЛФА БЪЛГАРИЯ АД</v>
      </c>
      <c r="B148" s="424" t="str">
        <f t="shared" si="13"/>
        <v>200845765</v>
      </c>
      <c r="C148" s="428">
        <f t="shared" si="14"/>
        <v>45565</v>
      </c>
      <c r="D148" s="424" t="s">
        <v>386</v>
      </c>
      <c r="E148" s="424">
        <v>1</v>
      </c>
      <c r="F148" s="424" t="s">
        <v>385</v>
      </c>
      <c r="G148" s="424" t="s">
        <v>674</v>
      </c>
      <c r="H148" s="429">
        <f>'2-Отчет за доходите'!C37</f>
        <v>464</v>
      </c>
    </row>
    <row r="149" spans="1:8">
      <c r="A149" s="424" t="str">
        <f t="shared" si="12"/>
        <v>АЛФА БЪЛГАРИЯ АД</v>
      </c>
      <c r="B149" s="424" t="str">
        <f t="shared" si="13"/>
        <v>200845765</v>
      </c>
      <c r="C149" s="428">
        <f t="shared" si="14"/>
        <v>45565</v>
      </c>
      <c r="D149" s="424" t="s">
        <v>390</v>
      </c>
      <c r="E149" s="424">
        <v>1</v>
      </c>
      <c r="F149" s="424" t="s">
        <v>389</v>
      </c>
      <c r="G149" s="424" t="s">
        <v>674</v>
      </c>
      <c r="H149" s="429">
        <f>'2-Отчет за доходите'!C38</f>
        <v>0</v>
      </c>
    </row>
    <row r="150" spans="1:8">
      <c r="A150" s="424" t="str">
        <f t="shared" si="12"/>
        <v>АЛФА БЪЛГАРИЯ АД</v>
      </c>
      <c r="B150" s="424" t="str">
        <f t="shared" si="13"/>
        <v>200845765</v>
      </c>
      <c r="C150" s="428">
        <f t="shared" si="14"/>
        <v>45565</v>
      </c>
      <c r="D150" s="424" t="s">
        <v>392</v>
      </c>
      <c r="E150" s="424">
        <v>1</v>
      </c>
      <c r="F150" s="424" t="s">
        <v>391</v>
      </c>
      <c r="G150" s="424" t="s">
        <v>674</v>
      </c>
      <c r="H150" s="429">
        <f>'2-Отчет за доходите'!C39</f>
        <v>0</v>
      </c>
    </row>
    <row r="151" spans="1:8">
      <c r="A151" s="424" t="str">
        <f t="shared" si="12"/>
        <v>АЛФА БЪЛГАРИЯ АД</v>
      </c>
      <c r="B151" s="424" t="str">
        <f t="shared" si="13"/>
        <v>200845765</v>
      </c>
      <c r="C151" s="428">
        <f t="shared" si="14"/>
        <v>45565</v>
      </c>
      <c r="D151" s="424" t="s">
        <v>394</v>
      </c>
      <c r="E151" s="424">
        <v>1</v>
      </c>
      <c r="F151" s="424" t="s">
        <v>393</v>
      </c>
      <c r="G151" s="424" t="s">
        <v>674</v>
      </c>
      <c r="H151" s="429">
        <f>'2-Отчет за доходите'!C40</f>
        <v>0</v>
      </c>
    </row>
    <row r="152" spans="1:8">
      <c r="A152" s="424" t="str">
        <f t="shared" si="12"/>
        <v>АЛФА БЪЛГАРИЯ АД</v>
      </c>
      <c r="B152" s="424" t="str">
        <f t="shared" si="13"/>
        <v>200845765</v>
      </c>
      <c r="C152" s="428">
        <f t="shared" si="14"/>
        <v>45565</v>
      </c>
      <c r="D152" s="424" t="s">
        <v>396</v>
      </c>
      <c r="E152" s="424">
        <v>1</v>
      </c>
      <c r="F152" s="424" t="s">
        <v>395</v>
      </c>
      <c r="G152" s="424" t="s">
        <v>674</v>
      </c>
      <c r="H152" s="429">
        <f>'2-Отчет за доходите'!C41</f>
        <v>0</v>
      </c>
    </row>
    <row r="153" spans="1:8">
      <c r="A153" s="424" t="str">
        <f t="shared" si="12"/>
        <v>АЛФА БЪЛГАРИЯ АД</v>
      </c>
      <c r="B153" s="424" t="str">
        <f t="shared" si="13"/>
        <v>200845765</v>
      </c>
      <c r="C153" s="428">
        <f t="shared" si="14"/>
        <v>45565</v>
      </c>
      <c r="D153" s="424" t="s">
        <v>398</v>
      </c>
      <c r="E153" s="424">
        <v>1</v>
      </c>
      <c r="F153" s="424" t="s">
        <v>397</v>
      </c>
      <c r="G153" s="424" t="s">
        <v>674</v>
      </c>
      <c r="H153" s="429">
        <f>'2-Отчет за доходите'!C42</f>
        <v>464</v>
      </c>
    </row>
    <row r="154" spans="1:8">
      <c r="A154" s="424" t="str">
        <f t="shared" si="12"/>
        <v>АЛФА БЪЛГАРИЯ АД</v>
      </c>
      <c r="B154" s="424" t="str">
        <f t="shared" si="13"/>
        <v>200845765</v>
      </c>
      <c r="C154" s="428">
        <f t="shared" si="14"/>
        <v>45565</v>
      </c>
      <c r="D154" s="424" t="s">
        <v>402</v>
      </c>
      <c r="E154" s="424">
        <v>1</v>
      </c>
      <c r="F154" s="424" t="s">
        <v>401</v>
      </c>
      <c r="G154" s="424" t="s">
        <v>674</v>
      </c>
      <c r="H154" s="429">
        <f>'2-Отчет за доходите'!C43</f>
        <v>0</v>
      </c>
    </row>
    <row r="155" spans="1:8">
      <c r="A155" s="424" t="str">
        <f t="shared" si="12"/>
        <v>АЛФА БЪЛГАРИЯ АД</v>
      </c>
      <c r="B155" s="424" t="str">
        <f t="shared" si="13"/>
        <v>200845765</v>
      </c>
      <c r="C155" s="428">
        <f t="shared" si="14"/>
        <v>45565</v>
      </c>
      <c r="D155" s="424" t="s">
        <v>405</v>
      </c>
      <c r="E155" s="424">
        <v>1</v>
      </c>
      <c r="F155" s="424" t="s">
        <v>404</v>
      </c>
      <c r="G155" s="424" t="s">
        <v>674</v>
      </c>
      <c r="H155" s="429">
        <f>'2-Отчет за доходите'!C44</f>
        <v>464</v>
      </c>
    </row>
    <row r="156" spans="1:8">
      <c r="A156" s="424" t="str">
        <f t="shared" si="12"/>
        <v>АЛФА БЪЛГАРИЯ АД</v>
      </c>
      <c r="B156" s="424" t="str">
        <f t="shared" si="13"/>
        <v>200845765</v>
      </c>
      <c r="C156" s="428">
        <f t="shared" si="14"/>
        <v>45565</v>
      </c>
      <c r="D156" s="424" t="s">
        <v>409</v>
      </c>
      <c r="E156" s="424">
        <v>1</v>
      </c>
      <c r="F156" s="424" t="s">
        <v>408</v>
      </c>
      <c r="G156" s="424" t="s">
        <v>674</v>
      </c>
      <c r="H156" s="429">
        <f>'2-Отчет за доходите'!C45</f>
        <v>9117</v>
      </c>
    </row>
    <row r="157" spans="1:8">
      <c r="A157" s="424" t="str">
        <f t="shared" si="12"/>
        <v>АЛФА БЪЛГАРИЯ АД</v>
      </c>
      <c r="B157" s="424" t="str">
        <f t="shared" si="13"/>
        <v>200845765</v>
      </c>
      <c r="C157" s="428">
        <f t="shared" si="14"/>
        <v>45565</v>
      </c>
      <c r="D157" s="424" t="s">
        <v>314</v>
      </c>
      <c r="E157" s="424">
        <v>1</v>
      </c>
      <c r="F157" s="424" t="s">
        <v>313</v>
      </c>
      <c r="G157" s="424" t="s">
        <v>675</v>
      </c>
      <c r="H157" s="424">
        <f>'2-Отчет за доходите'!G12</f>
        <v>0</v>
      </c>
    </row>
    <row r="158" spans="1:8">
      <c r="A158" s="424" t="str">
        <f t="shared" si="12"/>
        <v>АЛФА БЪЛГАРИЯ АД</v>
      </c>
      <c r="B158" s="424" t="str">
        <f t="shared" si="13"/>
        <v>200845765</v>
      </c>
      <c r="C158" s="428">
        <f t="shared" si="14"/>
        <v>45565</v>
      </c>
      <c r="D158" s="424" t="s">
        <v>318</v>
      </c>
      <c r="E158" s="424">
        <v>1</v>
      </c>
      <c r="F158" s="424" t="s">
        <v>317</v>
      </c>
      <c r="G158" s="424" t="s">
        <v>675</v>
      </c>
      <c r="H158" s="424">
        <f>'2-Отчет за доходите'!G13</f>
        <v>0</v>
      </c>
    </row>
    <row r="159" spans="1:8">
      <c r="A159" s="424" t="str">
        <f t="shared" ref="A159:A179" si="15">pdeName</f>
        <v>АЛФА БЪЛГАРИЯ АД</v>
      </c>
      <c r="B159" s="424" t="str">
        <f t="shared" ref="B159:B179" si="16">pdeBulstat</f>
        <v>200845765</v>
      </c>
      <c r="C159" s="428">
        <f t="shared" ref="C159:C179" si="17">endDate</f>
        <v>45565</v>
      </c>
      <c r="D159" s="424" t="s">
        <v>322</v>
      </c>
      <c r="E159" s="424">
        <v>1</v>
      </c>
      <c r="F159" s="424" t="s">
        <v>321</v>
      </c>
      <c r="G159" s="424" t="s">
        <v>675</v>
      </c>
      <c r="H159" s="424">
        <f>'2-Отчет за доходите'!G14</f>
        <v>0</v>
      </c>
    </row>
    <row r="160" spans="1:8">
      <c r="A160" s="424" t="str">
        <f t="shared" si="15"/>
        <v>АЛФА БЪЛГАРИЯ АД</v>
      </c>
      <c r="B160" s="424" t="str">
        <f t="shared" si="16"/>
        <v>200845765</v>
      </c>
      <c r="C160" s="428">
        <f t="shared" si="17"/>
        <v>45565</v>
      </c>
      <c r="D160" s="424" t="s">
        <v>325</v>
      </c>
      <c r="E160" s="424">
        <v>1</v>
      </c>
      <c r="F160" s="424" t="s">
        <v>107</v>
      </c>
      <c r="G160" s="424" t="s">
        <v>675</v>
      </c>
      <c r="H160" s="424">
        <f>'2-Отчет за доходите'!G15</f>
        <v>0</v>
      </c>
    </row>
    <row r="161" spans="1:8">
      <c r="A161" s="424" t="str">
        <f t="shared" si="15"/>
        <v>АЛФА БЪЛГАРИЯ АД</v>
      </c>
      <c r="B161" s="424" t="str">
        <f t="shared" si="16"/>
        <v>200845765</v>
      </c>
      <c r="C161" s="428">
        <f t="shared" si="17"/>
        <v>45565</v>
      </c>
      <c r="D161" s="424" t="s">
        <v>328</v>
      </c>
      <c r="E161" s="424">
        <v>1</v>
      </c>
      <c r="F161" s="424" t="s">
        <v>310</v>
      </c>
      <c r="G161" s="424" t="s">
        <v>675</v>
      </c>
      <c r="H161" s="424">
        <f>'2-Отчет за доходите'!G16</f>
        <v>0</v>
      </c>
    </row>
    <row r="162" spans="1:8">
      <c r="A162" s="424" t="str">
        <f t="shared" si="15"/>
        <v>АЛФА БЪЛГАРИЯ АД</v>
      </c>
      <c r="B162" s="424" t="str">
        <f t="shared" si="16"/>
        <v>200845765</v>
      </c>
      <c r="C162" s="428">
        <f t="shared" si="17"/>
        <v>45565</v>
      </c>
      <c r="D162" s="424" t="s">
        <v>334</v>
      </c>
      <c r="E162" s="424">
        <v>1</v>
      </c>
      <c r="F162" s="424" t="s">
        <v>333</v>
      </c>
      <c r="G162" s="424" t="s">
        <v>675</v>
      </c>
      <c r="H162" s="424">
        <f>'2-Отчет за доходите'!G18</f>
        <v>0</v>
      </c>
    </row>
    <row r="163" spans="1:8">
      <c r="A163" s="424" t="str">
        <f t="shared" si="15"/>
        <v>АЛФА БЪЛГАРИЯ АД</v>
      </c>
      <c r="B163" s="424" t="str">
        <f t="shared" si="16"/>
        <v>200845765</v>
      </c>
      <c r="C163" s="428">
        <f t="shared" si="17"/>
        <v>45565</v>
      </c>
      <c r="D163" s="424" t="s">
        <v>338</v>
      </c>
      <c r="E163" s="424">
        <v>1</v>
      </c>
      <c r="F163" s="424" t="s">
        <v>337</v>
      </c>
      <c r="G163" s="424" t="s">
        <v>675</v>
      </c>
      <c r="H163" s="424">
        <f>'2-Отчет за доходите'!G19</f>
        <v>0</v>
      </c>
    </row>
    <row r="164" spans="1:8">
      <c r="A164" s="424" t="str">
        <f t="shared" si="15"/>
        <v>АЛФА БЪЛГАРИЯ АД</v>
      </c>
      <c r="B164" s="424" t="str">
        <f t="shared" si="16"/>
        <v>200845765</v>
      </c>
      <c r="C164" s="428">
        <f t="shared" si="17"/>
        <v>45565</v>
      </c>
      <c r="D164" s="424" t="s">
        <v>346</v>
      </c>
      <c r="E164" s="424">
        <v>1</v>
      </c>
      <c r="F164" s="424" t="s">
        <v>345</v>
      </c>
      <c r="G164" s="424" t="s">
        <v>675</v>
      </c>
      <c r="H164" s="424">
        <f>'2-Отчет за доходите'!G22</f>
        <v>0</v>
      </c>
    </row>
    <row r="165" spans="1:8">
      <c r="A165" s="424" t="str">
        <f t="shared" si="15"/>
        <v>АЛФА БЪЛГАРИЯ АД</v>
      </c>
      <c r="B165" s="424" t="str">
        <f t="shared" si="16"/>
        <v>200845765</v>
      </c>
      <c r="C165" s="428">
        <f t="shared" si="17"/>
        <v>45565</v>
      </c>
      <c r="D165" s="424" t="s">
        <v>348</v>
      </c>
      <c r="E165" s="424">
        <v>1</v>
      </c>
      <c r="F165" s="424" t="s">
        <v>347</v>
      </c>
      <c r="G165" s="424" t="s">
        <v>675</v>
      </c>
      <c r="H165" s="424">
        <f>'2-Отчет за доходите'!G23</f>
        <v>0</v>
      </c>
    </row>
    <row r="166" spans="1:8">
      <c r="A166" s="424" t="str">
        <f t="shared" si="15"/>
        <v>АЛФА БЪЛГАРИЯ АД</v>
      </c>
      <c r="B166" s="424" t="str">
        <f t="shared" si="16"/>
        <v>200845765</v>
      </c>
      <c r="C166" s="428">
        <f t="shared" si="17"/>
        <v>45565</v>
      </c>
      <c r="D166" s="424" t="s">
        <v>351</v>
      </c>
      <c r="E166" s="424">
        <v>1</v>
      </c>
      <c r="F166" s="424" t="s">
        <v>350</v>
      </c>
      <c r="G166" s="424" t="s">
        <v>675</v>
      </c>
      <c r="H166" s="424">
        <f>'2-Отчет за доходите'!G24</f>
        <v>0</v>
      </c>
    </row>
    <row r="167" spans="1:8">
      <c r="A167" s="424" t="str">
        <f t="shared" si="15"/>
        <v>АЛФА БЪЛГАРИЯ АД</v>
      </c>
      <c r="B167" s="424" t="str">
        <f t="shared" si="16"/>
        <v>200845765</v>
      </c>
      <c r="C167" s="428">
        <f t="shared" si="17"/>
        <v>45565</v>
      </c>
      <c r="D167" s="424" t="s">
        <v>355</v>
      </c>
      <c r="E167" s="424">
        <v>1</v>
      </c>
      <c r="F167" s="424" t="s">
        <v>354</v>
      </c>
      <c r="G167" s="424" t="s">
        <v>675</v>
      </c>
      <c r="H167" s="424">
        <f>'2-Отчет за доходите'!G25</f>
        <v>2</v>
      </c>
    </row>
    <row r="168" spans="1:8">
      <c r="A168" s="424" t="str">
        <f t="shared" si="15"/>
        <v>АЛФА БЪЛГАРИЯ АД</v>
      </c>
      <c r="B168" s="424" t="str">
        <f t="shared" si="16"/>
        <v>200845765</v>
      </c>
      <c r="C168" s="428">
        <f t="shared" si="17"/>
        <v>45565</v>
      </c>
      <c r="D168" s="424" t="s">
        <v>359</v>
      </c>
      <c r="E168" s="424">
        <v>1</v>
      </c>
      <c r="F168" s="424" t="s">
        <v>358</v>
      </c>
      <c r="G168" s="424" t="s">
        <v>675</v>
      </c>
      <c r="H168" s="424">
        <f>'2-Отчет за доходите'!G26</f>
        <v>9115</v>
      </c>
    </row>
    <row r="169" spans="1:8">
      <c r="A169" s="424" t="str">
        <f t="shared" si="15"/>
        <v>АЛФА БЪЛГАРИЯ АД</v>
      </c>
      <c r="B169" s="424" t="str">
        <f t="shared" si="16"/>
        <v>200845765</v>
      </c>
      <c r="C169" s="428">
        <f t="shared" si="17"/>
        <v>45565</v>
      </c>
      <c r="D169" s="424" t="s">
        <v>362</v>
      </c>
      <c r="E169" s="424">
        <v>1</v>
      </c>
      <c r="F169" s="424" t="s">
        <v>343</v>
      </c>
      <c r="G169" s="424" t="s">
        <v>675</v>
      </c>
      <c r="H169" s="424">
        <f>'2-Отчет за доходите'!G27</f>
        <v>9117</v>
      </c>
    </row>
    <row r="170" spans="1:8">
      <c r="A170" s="424" t="str">
        <f t="shared" si="15"/>
        <v>АЛФА БЪЛГАРИЯ АД</v>
      </c>
      <c r="B170" s="424" t="str">
        <f t="shared" si="16"/>
        <v>200845765</v>
      </c>
      <c r="C170" s="428">
        <f t="shared" si="17"/>
        <v>45565</v>
      </c>
      <c r="D170" s="424" t="s">
        <v>368</v>
      </c>
      <c r="E170" s="424">
        <v>1</v>
      </c>
      <c r="F170" s="424" t="s">
        <v>367</v>
      </c>
      <c r="G170" s="424" t="s">
        <v>675</v>
      </c>
      <c r="H170" s="424">
        <f>'2-Отчет за доходите'!G31</f>
        <v>9117</v>
      </c>
    </row>
    <row r="171" spans="1:8">
      <c r="A171" s="424" t="str">
        <f t="shared" si="15"/>
        <v>АЛФА БЪЛГАРИЯ АД</v>
      </c>
      <c r="B171" s="424" t="str">
        <f t="shared" si="16"/>
        <v>200845765</v>
      </c>
      <c r="C171" s="428">
        <f t="shared" si="17"/>
        <v>45565</v>
      </c>
      <c r="D171" s="424" t="s">
        <v>372</v>
      </c>
      <c r="E171" s="424">
        <v>1</v>
      </c>
      <c r="F171" s="424" t="s">
        <v>371</v>
      </c>
      <c r="G171" s="424" t="s">
        <v>675</v>
      </c>
      <c r="H171" s="424">
        <f>'2-Отчет за доходите'!G33</f>
        <v>0</v>
      </c>
    </row>
    <row r="172" spans="1:8">
      <c r="A172" s="424" t="str">
        <f t="shared" si="15"/>
        <v>АЛФА БЪЛГАРИЯ АД</v>
      </c>
      <c r="B172" s="424" t="str">
        <f t="shared" si="16"/>
        <v>200845765</v>
      </c>
      <c r="C172" s="428">
        <f t="shared" si="17"/>
        <v>45565</v>
      </c>
      <c r="D172" s="424" t="s">
        <v>376</v>
      </c>
      <c r="E172" s="424">
        <v>1</v>
      </c>
      <c r="F172" s="424" t="s">
        <v>375</v>
      </c>
      <c r="G172" s="424" t="s">
        <v>675</v>
      </c>
      <c r="H172" s="424">
        <f>'2-Отчет за доходите'!G34</f>
        <v>0</v>
      </c>
    </row>
    <row r="173" spans="1:8">
      <c r="A173" s="424" t="str">
        <f t="shared" si="15"/>
        <v>АЛФА БЪЛГАРИЯ АД</v>
      </c>
      <c r="B173" s="424" t="str">
        <f t="shared" si="16"/>
        <v>200845765</v>
      </c>
      <c r="C173" s="428">
        <f t="shared" si="17"/>
        <v>45565</v>
      </c>
      <c r="D173" s="424" t="s">
        <v>380</v>
      </c>
      <c r="E173" s="424">
        <v>1</v>
      </c>
      <c r="F173" s="424" t="s">
        <v>379</v>
      </c>
      <c r="G173" s="424" t="s">
        <v>675</v>
      </c>
      <c r="H173" s="424">
        <f>'2-Отчет за доходите'!G35</f>
        <v>0</v>
      </c>
    </row>
    <row r="174" spans="1:8">
      <c r="A174" s="424" t="str">
        <f t="shared" si="15"/>
        <v>АЛФА БЪЛГАРИЯ АД</v>
      </c>
      <c r="B174" s="424" t="str">
        <f t="shared" si="16"/>
        <v>200845765</v>
      </c>
      <c r="C174" s="428">
        <f t="shared" si="17"/>
        <v>45565</v>
      </c>
      <c r="D174" s="424" t="s">
        <v>384</v>
      </c>
      <c r="E174" s="424">
        <v>1</v>
      </c>
      <c r="F174" s="424" t="s">
        <v>383</v>
      </c>
      <c r="G174" s="424" t="s">
        <v>675</v>
      </c>
      <c r="H174" s="424">
        <f>'2-Отчет за доходите'!G36</f>
        <v>9117</v>
      </c>
    </row>
    <row r="175" spans="1:8">
      <c r="A175" s="424" t="str">
        <f t="shared" si="15"/>
        <v>АЛФА БЪЛГАРИЯ АД</v>
      </c>
      <c r="B175" s="424" t="str">
        <f t="shared" si="16"/>
        <v>200845765</v>
      </c>
      <c r="C175" s="428">
        <f t="shared" si="17"/>
        <v>45565</v>
      </c>
      <c r="D175" s="424" t="s">
        <v>388</v>
      </c>
      <c r="E175" s="424">
        <v>1</v>
      </c>
      <c r="F175" s="424" t="s">
        <v>387</v>
      </c>
      <c r="G175" s="424" t="s">
        <v>675</v>
      </c>
      <c r="H175" s="424">
        <f>'2-Отчет за доходите'!G37</f>
        <v>0</v>
      </c>
    </row>
    <row r="176" spans="1:8">
      <c r="A176" s="424" t="str">
        <f t="shared" si="15"/>
        <v>АЛФА БЪЛГАРИЯ АД</v>
      </c>
      <c r="B176" s="424" t="str">
        <f t="shared" si="16"/>
        <v>200845765</v>
      </c>
      <c r="C176" s="428">
        <f t="shared" si="17"/>
        <v>45565</v>
      </c>
      <c r="D176" s="424" t="s">
        <v>400</v>
      </c>
      <c r="E176" s="424">
        <v>1</v>
      </c>
      <c r="F176" s="424" t="s">
        <v>399</v>
      </c>
      <c r="G176" s="424" t="s">
        <v>675</v>
      </c>
      <c r="H176" s="424">
        <f>'2-Отчет за доходите'!G42</f>
        <v>0</v>
      </c>
    </row>
    <row r="177" spans="1:8">
      <c r="A177" s="424" t="str">
        <f t="shared" si="15"/>
        <v>АЛФА БЪЛГАРИЯ АД</v>
      </c>
      <c r="B177" s="424" t="str">
        <f t="shared" si="16"/>
        <v>200845765</v>
      </c>
      <c r="C177" s="428">
        <f t="shared" si="17"/>
        <v>45565</v>
      </c>
      <c r="D177" s="424" t="s">
        <v>403</v>
      </c>
      <c r="E177" s="424">
        <v>1</v>
      </c>
      <c r="F177" s="424" t="s">
        <v>401</v>
      </c>
      <c r="G177" s="424" t="s">
        <v>675</v>
      </c>
      <c r="H177" s="424">
        <f>'2-Отчет за доходите'!G43</f>
        <v>0</v>
      </c>
    </row>
    <row r="178" spans="1:8">
      <c r="A178" s="424" t="str">
        <f t="shared" si="15"/>
        <v>АЛФА БЪЛГАРИЯ АД</v>
      </c>
      <c r="B178" s="424" t="str">
        <f t="shared" si="16"/>
        <v>200845765</v>
      </c>
      <c r="C178" s="428">
        <f t="shared" si="17"/>
        <v>45565</v>
      </c>
      <c r="D178" s="424" t="s">
        <v>407</v>
      </c>
      <c r="E178" s="424">
        <v>1</v>
      </c>
      <c r="F178" s="424" t="s">
        <v>406</v>
      </c>
      <c r="G178" s="424" t="s">
        <v>675</v>
      </c>
      <c r="H178" s="424">
        <f>'2-Отчет за доходите'!G44</f>
        <v>0</v>
      </c>
    </row>
    <row r="179" spans="1:8">
      <c r="A179" s="424" t="str">
        <f t="shared" si="15"/>
        <v>АЛФА БЪЛГАРИЯ АД</v>
      </c>
      <c r="B179" s="424" t="str">
        <f t="shared" si="16"/>
        <v>200845765</v>
      </c>
      <c r="C179" s="428">
        <f t="shared" si="17"/>
        <v>45565</v>
      </c>
      <c r="D179" s="424" t="s">
        <v>411</v>
      </c>
      <c r="E179" s="424">
        <v>1</v>
      </c>
      <c r="F179" s="424" t="s">
        <v>410</v>
      </c>
      <c r="G179" s="424" t="s">
        <v>675</v>
      </c>
      <c r="H179" s="424">
        <f>'2-Отчет за доходите'!G45</f>
        <v>9117</v>
      </c>
    </row>
    <row r="180" spans="1:8" s="251" customFormat="1">
      <c r="A180" s="425"/>
      <c r="B180" s="425"/>
      <c r="C180" s="426"/>
      <c r="D180" s="425"/>
      <c r="E180" s="425"/>
      <c r="F180" s="427" t="s">
        <v>676</v>
      </c>
      <c r="G180" s="425"/>
      <c r="H180" s="425"/>
    </row>
    <row r="181" spans="1:8">
      <c r="A181" s="424" t="str">
        <f t="shared" ref="A181:A216" si="18">pdeName</f>
        <v>АЛФА БЪЛГАРИЯ АД</v>
      </c>
      <c r="B181" s="424" t="str">
        <f t="shared" ref="B181:B216" si="19">pdeBulstat</f>
        <v>200845765</v>
      </c>
      <c r="C181" s="428">
        <f t="shared" ref="C181:C216" si="20">endDate</f>
        <v>45565</v>
      </c>
      <c r="D181" s="424" t="s">
        <v>417</v>
      </c>
      <c r="E181" s="424">
        <v>1</v>
      </c>
      <c r="F181" s="424" t="s">
        <v>416</v>
      </c>
      <c r="G181" s="424" t="s">
        <v>677</v>
      </c>
      <c r="H181" s="429">
        <f>'3-Отчет за паричния поток'!C11</f>
        <v>0</v>
      </c>
    </row>
    <row r="182" spans="1:8">
      <c r="A182" s="424" t="str">
        <f t="shared" si="18"/>
        <v>АЛФА БЪЛГАРИЯ АД</v>
      </c>
      <c r="B182" s="424" t="str">
        <f t="shared" si="19"/>
        <v>200845765</v>
      </c>
      <c r="C182" s="428">
        <f t="shared" si="20"/>
        <v>45565</v>
      </c>
      <c r="D182" s="424" t="s">
        <v>419</v>
      </c>
      <c r="E182" s="424">
        <v>1</v>
      </c>
      <c r="F182" s="424" t="s">
        <v>418</v>
      </c>
      <c r="G182" s="424" t="s">
        <v>677</v>
      </c>
      <c r="H182" s="429">
        <f>'3-Отчет за паричния поток'!C12</f>
        <v>-330</v>
      </c>
    </row>
    <row r="183" spans="1:8">
      <c r="A183" s="424" t="str">
        <f t="shared" si="18"/>
        <v>АЛФА БЪЛГАРИЯ АД</v>
      </c>
      <c r="B183" s="424" t="str">
        <f t="shared" si="19"/>
        <v>200845765</v>
      </c>
      <c r="C183" s="428">
        <f t="shared" si="20"/>
        <v>45565</v>
      </c>
      <c r="D183" s="424" t="s">
        <v>421</v>
      </c>
      <c r="E183" s="424">
        <v>1</v>
      </c>
      <c r="F183" s="424" t="s">
        <v>420</v>
      </c>
      <c r="G183" s="424" t="s">
        <v>677</v>
      </c>
      <c r="H183" s="429">
        <f>'3-Отчет за паричния поток'!C13</f>
        <v>0</v>
      </c>
    </row>
    <row r="184" spans="1:8">
      <c r="A184" s="424" t="str">
        <f t="shared" si="18"/>
        <v>АЛФА БЪЛГАРИЯ АД</v>
      </c>
      <c r="B184" s="424" t="str">
        <f t="shared" si="19"/>
        <v>200845765</v>
      </c>
      <c r="C184" s="428">
        <f t="shared" si="20"/>
        <v>45565</v>
      </c>
      <c r="D184" s="424" t="s">
        <v>423</v>
      </c>
      <c r="E184" s="424">
        <v>1</v>
      </c>
      <c r="F184" s="424" t="s">
        <v>422</v>
      </c>
      <c r="G184" s="424" t="s">
        <v>677</v>
      </c>
      <c r="H184" s="429">
        <f>'3-Отчет за паричния поток'!C14</f>
        <v>-131</v>
      </c>
    </row>
    <row r="185" spans="1:8">
      <c r="A185" s="424" t="str">
        <f t="shared" si="18"/>
        <v>АЛФА БЪЛГАРИЯ АД</v>
      </c>
      <c r="B185" s="424" t="str">
        <f t="shared" si="19"/>
        <v>200845765</v>
      </c>
      <c r="C185" s="428">
        <f t="shared" si="20"/>
        <v>45565</v>
      </c>
      <c r="D185" s="424" t="s">
        <v>425</v>
      </c>
      <c r="E185" s="424">
        <v>1</v>
      </c>
      <c r="F185" s="424" t="s">
        <v>424</v>
      </c>
      <c r="G185" s="424" t="s">
        <v>677</v>
      </c>
      <c r="H185" s="429">
        <f>'3-Отчет за паричния поток'!C15</f>
        <v>0</v>
      </c>
    </row>
    <row r="186" spans="1:8">
      <c r="A186" s="424" t="str">
        <f t="shared" si="18"/>
        <v>АЛФА БЪЛГАРИЯ АД</v>
      </c>
      <c r="B186" s="424" t="str">
        <f t="shared" si="19"/>
        <v>200845765</v>
      </c>
      <c r="C186" s="428">
        <f t="shared" si="20"/>
        <v>45565</v>
      </c>
      <c r="D186" s="424" t="s">
        <v>427</v>
      </c>
      <c r="E186" s="424">
        <v>1</v>
      </c>
      <c r="F186" s="424" t="s">
        <v>426</v>
      </c>
      <c r="G186" s="424" t="s">
        <v>677</v>
      </c>
      <c r="H186" s="429">
        <f>'3-Отчет за паричния поток'!C16</f>
        <v>0</v>
      </c>
    </row>
    <row r="187" spans="1:8">
      <c r="A187" s="424" t="str">
        <f t="shared" si="18"/>
        <v>АЛФА БЪЛГАРИЯ АД</v>
      </c>
      <c r="B187" s="424" t="str">
        <f t="shared" si="19"/>
        <v>200845765</v>
      </c>
      <c r="C187" s="428">
        <f t="shared" si="20"/>
        <v>45565</v>
      </c>
      <c r="D187" s="424" t="s">
        <v>429</v>
      </c>
      <c r="E187" s="424">
        <v>1</v>
      </c>
      <c r="F187" s="424" t="s">
        <v>428</v>
      </c>
      <c r="G187" s="424" t="s">
        <v>677</v>
      </c>
      <c r="H187" s="429">
        <f>'3-Отчет за паричния поток'!C17</f>
        <v>0</v>
      </c>
    </row>
    <row r="188" spans="1:8">
      <c r="A188" s="424" t="str">
        <f t="shared" si="18"/>
        <v>АЛФА БЪЛГАРИЯ АД</v>
      </c>
      <c r="B188" s="424" t="str">
        <f t="shared" si="19"/>
        <v>200845765</v>
      </c>
      <c r="C188" s="428">
        <f t="shared" si="20"/>
        <v>45565</v>
      </c>
      <c r="D188" s="424" t="s">
        <v>431</v>
      </c>
      <c r="E188" s="424">
        <v>1</v>
      </c>
      <c r="F188" s="424" t="s">
        <v>430</v>
      </c>
      <c r="G188" s="424" t="s">
        <v>677</v>
      </c>
      <c r="H188" s="429">
        <f>'3-Отчет за паричния поток'!C18</f>
        <v>-4</v>
      </c>
    </row>
    <row r="189" spans="1:8">
      <c r="A189" s="424" t="str">
        <f t="shared" si="18"/>
        <v>АЛФА БЪЛГАРИЯ АД</v>
      </c>
      <c r="B189" s="424" t="str">
        <f t="shared" si="19"/>
        <v>200845765</v>
      </c>
      <c r="C189" s="428">
        <f t="shared" si="20"/>
        <v>45565</v>
      </c>
      <c r="D189" s="424" t="s">
        <v>433</v>
      </c>
      <c r="E189" s="424">
        <v>1</v>
      </c>
      <c r="F189" s="424" t="s">
        <v>432</v>
      </c>
      <c r="G189" s="424" t="s">
        <v>677</v>
      </c>
      <c r="H189" s="429">
        <f>'3-Отчет за паричния поток'!C19</f>
        <v>-2</v>
      </c>
    </row>
    <row r="190" spans="1:8">
      <c r="A190" s="424" t="str">
        <f t="shared" si="18"/>
        <v>АЛФА БЪЛГАРИЯ АД</v>
      </c>
      <c r="B190" s="424" t="str">
        <f t="shared" si="19"/>
        <v>200845765</v>
      </c>
      <c r="C190" s="428">
        <f t="shared" si="20"/>
        <v>45565</v>
      </c>
      <c r="D190" s="424" t="s">
        <v>435</v>
      </c>
      <c r="E190" s="424">
        <v>1</v>
      </c>
      <c r="F190" s="424" t="s">
        <v>434</v>
      </c>
      <c r="G190" s="424" t="s">
        <v>677</v>
      </c>
      <c r="H190" s="429">
        <f>'3-Отчет за паричния поток'!C20</f>
        <v>-8679</v>
      </c>
    </row>
    <row r="191" spans="1:8">
      <c r="A191" s="424" t="str">
        <f t="shared" si="18"/>
        <v>АЛФА БЪЛГАРИЯ АД</v>
      </c>
      <c r="B191" s="424" t="str">
        <f t="shared" si="19"/>
        <v>200845765</v>
      </c>
      <c r="C191" s="428">
        <f t="shared" si="20"/>
        <v>45565</v>
      </c>
      <c r="D191" s="424" t="s">
        <v>437</v>
      </c>
      <c r="E191" s="424">
        <v>1</v>
      </c>
      <c r="F191" s="424" t="s">
        <v>436</v>
      </c>
      <c r="G191" s="424" t="s">
        <v>677</v>
      </c>
      <c r="H191" s="429">
        <f>'3-Отчет за паричния поток'!C21</f>
        <v>-9146</v>
      </c>
    </row>
    <row r="192" spans="1:8">
      <c r="A192" s="424" t="str">
        <f t="shared" si="18"/>
        <v>АЛФА БЪЛГАРИЯ АД</v>
      </c>
      <c r="B192" s="424" t="str">
        <f t="shared" si="19"/>
        <v>200845765</v>
      </c>
      <c r="C192" s="428">
        <f t="shared" si="20"/>
        <v>45565</v>
      </c>
      <c r="D192" s="424" t="s">
        <v>440</v>
      </c>
      <c r="E192" s="424">
        <v>1</v>
      </c>
      <c r="F192" s="424" t="s">
        <v>439</v>
      </c>
      <c r="G192" s="424" t="s">
        <v>678</v>
      </c>
      <c r="H192" s="429">
        <f>'3-Отчет за паричния поток'!C23</f>
        <v>0</v>
      </c>
    </row>
    <row r="193" spans="1:8">
      <c r="A193" s="424" t="str">
        <f t="shared" si="18"/>
        <v>АЛФА БЪЛГАРИЯ АД</v>
      </c>
      <c r="B193" s="424" t="str">
        <f t="shared" si="19"/>
        <v>200845765</v>
      </c>
      <c r="C193" s="428">
        <f t="shared" si="20"/>
        <v>45565</v>
      </c>
      <c r="D193" s="424" t="s">
        <v>442</v>
      </c>
      <c r="E193" s="424">
        <v>1</v>
      </c>
      <c r="F193" s="424" t="s">
        <v>441</v>
      </c>
      <c r="G193" s="424" t="s">
        <v>678</v>
      </c>
      <c r="H193" s="429">
        <f>'3-Отчет за паричния поток'!C24</f>
        <v>9115</v>
      </c>
    </row>
    <row r="194" spans="1:8">
      <c r="A194" s="424" t="str">
        <f t="shared" si="18"/>
        <v>АЛФА БЪЛГАРИЯ АД</v>
      </c>
      <c r="B194" s="424" t="str">
        <f t="shared" si="19"/>
        <v>200845765</v>
      </c>
      <c r="C194" s="428">
        <f t="shared" si="20"/>
        <v>45565</v>
      </c>
      <c r="D194" s="424" t="s">
        <v>444</v>
      </c>
      <c r="E194" s="424">
        <v>1</v>
      </c>
      <c r="F194" s="424" t="s">
        <v>443</v>
      </c>
      <c r="G194" s="424" t="s">
        <v>678</v>
      </c>
      <c r="H194" s="429">
        <f>'3-Отчет за паричния поток'!C25</f>
        <v>20</v>
      </c>
    </row>
    <row r="195" spans="1:8">
      <c r="A195" s="424" t="str">
        <f t="shared" si="18"/>
        <v>АЛФА БЪЛГАРИЯ АД</v>
      </c>
      <c r="B195" s="424" t="str">
        <f t="shared" si="19"/>
        <v>200845765</v>
      </c>
      <c r="C195" s="428">
        <f t="shared" si="20"/>
        <v>45565</v>
      </c>
      <c r="D195" s="424" t="s">
        <v>446</v>
      </c>
      <c r="E195" s="424">
        <v>1</v>
      </c>
      <c r="F195" s="424" t="s">
        <v>445</v>
      </c>
      <c r="G195" s="424" t="s">
        <v>678</v>
      </c>
      <c r="H195" s="429">
        <f>'3-Отчет за паричния поток'!C26</f>
        <v>0</v>
      </c>
    </row>
    <row r="196" spans="1:8">
      <c r="A196" s="424" t="str">
        <f t="shared" si="18"/>
        <v>АЛФА БЪЛГАРИЯ АД</v>
      </c>
      <c r="B196" s="424" t="str">
        <f t="shared" si="19"/>
        <v>200845765</v>
      </c>
      <c r="C196" s="428">
        <f t="shared" si="20"/>
        <v>45565</v>
      </c>
      <c r="D196" s="424" t="s">
        <v>448</v>
      </c>
      <c r="E196" s="424">
        <v>1</v>
      </c>
      <c r="F196" s="424" t="s">
        <v>447</v>
      </c>
      <c r="G196" s="424" t="s">
        <v>678</v>
      </c>
      <c r="H196" s="429">
        <f>'3-Отчет за паричния поток'!C27</f>
        <v>0</v>
      </c>
    </row>
    <row r="197" spans="1:8">
      <c r="A197" s="424" t="str">
        <f t="shared" si="18"/>
        <v>АЛФА БЪЛГАРИЯ АД</v>
      </c>
      <c r="B197" s="424" t="str">
        <f t="shared" si="19"/>
        <v>200845765</v>
      </c>
      <c r="C197" s="428">
        <f t="shared" si="20"/>
        <v>45565</v>
      </c>
      <c r="D197" s="424" t="s">
        <v>450</v>
      </c>
      <c r="E197" s="424">
        <v>1</v>
      </c>
      <c r="F197" s="424" t="s">
        <v>449</v>
      </c>
      <c r="G197" s="424" t="s">
        <v>678</v>
      </c>
      <c r="H197" s="429">
        <f>'3-Отчет за паричния поток'!C28</f>
        <v>0</v>
      </c>
    </row>
    <row r="198" spans="1:8">
      <c r="A198" s="424" t="str">
        <f t="shared" si="18"/>
        <v>АЛФА БЪЛГАРИЯ АД</v>
      </c>
      <c r="B198" s="424" t="str">
        <f t="shared" si="19"/>
        <v>200845765</v>
      </c>
      <c r="C198" s="428">
        <f t="shared" si="20"/>
        <v>45565</v>
      </c>
      <c r="D198" s="424" t="s">
        <v>452</v>
      </c>
      <c r="E198" s="424">
        <v>1</v>
      </c>
      <c r="F198" s="424" t="s">
        <v>451</v>
      </c>
      <c r="G198" s="424" t="s">
        <v>678</v>
      </c>
      <c r="H198" s="429">
        <f>'3-Отчет за паричния поток'!C29</f>
        <v>0</v>
      </c>
    </row>
    <row r="199" spans="1:8">
      <c r="A199" s="424" t="str">
        <f t="shared" si="18"/>
        <v>АЛФА БЪЛГАРИЯ АД</v>
      </c>
      <c r="B199" s="424" t="str">
        <f t="shared" si="19"/>
        <v>200845765</v>
      </c>
      <c r="C199" s="428">
        <f t="shared" si="20"/>
        <v>45565</v>
      </c>
      <c r="D199" s="424" t="s">
        <v>454</v>
      </c>
      <c r="E199" s="424">
        <v>1</v>
      </c>
      <c r="F199" s="424" t="s">
        <v>453</v>
      </c>
      <c r="G199" s="424" t="s">
        <v>678</v>
      </c>
      <c r="H199" s="429">
        <f>'3-Отчет за паричния поток'!C30</f>
        <v>0</v>
      </c>
    </row>
    <row r="200" spans="1:8">
      <c r="A200" s="424" t="str">
        <f t="shared" si="18"/>
        <v>АЛФА БЪЛГАРИЯ АД</v>
      </c>
      <c r="B200" s="424" t="str">
        <f t="shared" si="19"/>
        <v>200845765</v>
      </c>
      <c r="C200" s="428">
        <f t="shared" si="20"/>
        <v>45565</v>
      </c>
      <c r="D200" s="424" t="s">
        <v>455</v>
      </c>
      <c r="E200" s="424">
        <v>1</v>
      </c>
      <c r="F200" s="424" t="s">
        <v>432</v>
      </c>
      <c r="G200" s="424" t="s">
        <v>678</v>
      </c>
      <c r="H200" s="429">
        <f>'3-Отчет за паричния поток'!C31</f>
        <v>0</v>
      </c>
    </row>
    <row r="201" spans="1:8">
      <c r="A201" s="424" t="str">
        <f t="shared" si="18"/>
        <v>АЛФА БЪЛГАРИЯ АД</v>
      </c>
      <c r="B201" s="424" t="str">
        <f t="shared" si="19"/>
        <v>200845765</v>
      </c>
      <c r="C201" s="428">
        <f t="shared" si="20"/>
        <v>45565</v>
      </c>
      <c r="D201" s="424" t="s">
        <v>457</v>
      </c>
      <c r="E201" s="424">
        <v>1</v>
      </c>
      <c r="F201" s="424" t="s">
        <v>456</v>
      </c>
      <c r="G201" s="424" t="s">
        <v>678</v>
      </c>
      <c r="H201" s="429">
        <f>'3-Отчет за паричния поток'!C32</f>
        <v>-8505</v>
      </c>
    </row>
    <row r="202" spans="1:8">
      <c r="A202" s="424" t="str">
        <f t="shared" si="18"/>
        <v>АЛФА БЪЛГАРИЯ АД</v>
      </c>
      <c r="B202" s="424" t="str">
        <f t="shared" si="19"/>
        <v>200845765</v>
      </c>
      <c r="C202" s="428">
        <f t="shared" si="20"/>
        <v>45565</v>
      </c>
      <c r="D202" s="424" t="s">
        <v>459</v>
      </c>
      <c r="E202" s="424">
        <v>1</v>
      </c>
      <c r="F202" s="424" t="s">
        <v>458</v>
      </c>
      <c r="G202" s="424" t="s">
        <v>678</v>
      </c>
      <c r="H202" s="429">
        <f>'3-Отчет за паричния поток'!C33</f>
        <v>630</v>
      </c>
    </row>
    <row r="203" spans="1:8">
      <c r="A203" s="424" t="str">
        <f t="shared" si="18"/>
        <v>АЛФА БЪЛГАРИЯ АД</v>
      </c>
      <c r="B203" s="424" t="str">
        <f t="shared" si="19"/>
        <v>200845765</v>
      </c>
      <c r="C203" s="428">
        <f t="shared" si="20"/>
        <v>45565</v>
      </c>
      <c r="D203" s="424" t="s">
        <v>462</v>
      </c>
      <c r="E203" s="424">
        <v>1</v>
      </c>
      <c r="F203" s="424" t="s">
        <v>461</v>
      </c>
      <c r="G203" s="424" t="s">
        <v>679</v>
      </c>
      <c r="H203" s="429">
        <f>'3-Отчет за паричния поток'!C35</f>
        <v>7800</v>
      </c>
    </row>
    <row r="204" spans="1:8">
      <c r="A204" s="424" t="str">
        <f t="shared" si="18"/>
        <v>АЛФА БЪЛГАРИЯ АД</v>
      </c>
      <c r="B204" s="424" t="str">
        <f t="shared" si="19"/>
        <v>200845765</v>
      </c>
      <c r="C204" s="428">
        <f t="shared" si="20"/>
        <v>45565</v>
      </c>
      <c r="D204" s="424" t="s">
        <v>464</v>
      </c>
      <c r="E204" s="424">
        <v>1</v>
      </c>
      <c r="F204" s="424" t="s">
        <v>463</v>
      </c>
      <c r="G204" s="424" t="s">
        <v>679</v>
      </c>
      <c r="H204" s="429">
        <f>'3-Отчет за паричния поток'!C36</f>
        <v>0</v>
      </c>
    </row>
    <row r="205" spans="1:8">
      <c r="A205" s="424" t="str">
        <f t="shared" si="18"/>
        <v>АЛФА БЪЛГАРИЯ АД</v>
      </c>
      <c r="B205" s="424" t="str">
        <f t="shared" si="19"/>
        <v>200845765</v>
      </c>
      <c r="C205" s="428">
        <f t="shared" si="20"/>
        <v>45565</v>
      </c>
      <c r="D205" s="424" t="s">
        <v>466</v>
      </c>
      <c r="E205" s="424">
        <v>1</v>
      </c>
      <c r="F205" s="424" t="s">
        <v>465</v>
      </c>
      <c r="G205" s="424" t="s">
        <v>679</v>
      </c>
      <c r="H205" s="429">
        <f>'3-Отчет за паричния поток'!C37</f>
        <v>0</v>
      </c>
    </row>
    <row r="206" spans="1:8">
      <c r="A206" s="424" t="str">
        <f t="shared" si="18"/>
        <v>АЛФА БЪЛГАРИЯ АД</v>
      </c>
      <c r="B206" s="424" t="str">
        <f t="shared" si="19"/>
        <v>200845765</v>
      </c>
      <c r="C206" s="428">
        <f t="shared" si="20"/>
        <v>45565</v>
      </c>
      <c r="D206" s="424" t="s">
        <v>468</v>
      </c>
      <c r="E206" s="424">
        <v>1</v>
      </c>
      <c r="F206" s="424" t="s">
        <v>467</v>
      </c>
      <c r="G206" s="424" t="s">
        <v>679</v>
      </c>
      <c r="H206" s="429">
        <f>'3-Отчет за паричния поток'!C38</f>
        <v>0</v>
      </c>
    </row>
    <row r="207" spans="1:8">
      <c r="A207" s="424" t="str">
        <f t="shared" si="18"/>
        <v>АЛФА БЪЛГАРИЯ АД</v>
      </c>
      <c r="B207" s="424" t="str">
        <f t="shared" si="19"/>
        <v>200845765</v>
      </c>
      <c r="C207" s="428">
        <f t="shared" si="20"/>
        <v>45565</v>
      </c>
      <c r="D207" s="424" t="s">
        <v>470</v>
      </c>
      <c r="E207" s="424">
        <v>1</v>
      </c>
      <c r="F207" s="424" t="s">
        <v>469</v>
      </c>
      <c r="G207" s="424" t="s">
        <v>679</v>
      </c>
      <c r="H207" s="429">
        <f>'3-Отчет за паричния поток'!C39</f>
        <v>0</v>
      </c>
    </row>
    <row r="208" spans="1:8">
      <c r="A208" s="424" t="str">
        <f t="shared" si="18"/>
        <v>АЛФА БЪЛГАРИЯ АД</v>
      </c>
      <c r="B208" s="424" t="str">
        <f t="shared" si="19"/>
        <v>200845765</v>
      </c>
      <c r="C208" s="428">
        <f t="shared" si="20"/>
        <v>45565</v>
      </c>
      <c r="D208" s="424" t="s">
        <v>472</v>
      </c>
      <c r="E208" s="424">
        <v>1</v>
      </c>
      <c r="F208" s="424" t="s">
        <v>471</v>
      </c>
      <c r="G208" s="424" t="s">
        <v>679</v>
      </c>
      <c r="H208" s="429">
        <f>'3-Отчет за паричния поток'!C40</f>
        <v>0</v>
      </c>
    </row>
    <row r="209" spans="1:8">
      <c r="A209" s="424" t="str">
        <f t="shared" si="18"/>
        <v>АЛФА БЪЛГАРИЯ АД</v>
      </c>
      <c r="B209" s="424" t="str">
        <f t="shared" si="19"/>
        <v>200845765</v>
      </c>
      <c r="C209" s="428">
        <f t="shared" si="20"/>
        <v>45565</v>
      </c>
      <c r="D209" s="424" t="s">
        <v>474</v>
      </c>
      <c r="E209" s="424">
        <v>1</v>
      </c>
      <c r="F209" s="424" t="s">
        <v>473</v>
      </c>
      <c r="G209" s="424" t="s">
        <v>679</v>
      </c>
      <c r="H209" s="429">
        <f>'3-Отчет за паричния поток'!C41</f>
        <v>0</v>
      </c>
    </row>
    <row r="210" spans="1:8">
      <c r="A210" s="424" t="str">
        <f t="shared" si="18"/>
        <v>АЛФА БЪЛГАРИЯ АД</v>
      </c>
      <c r="B210" s="424" t="str">
        <f t="shared" si="19"/>
        <v>200845765</v>
      </c>
      <c r="C210" s="428">
        <f t="shared" si="20"/>
        <v>45565</v>
      </c>
      <c r="D210" s="424" t="s">
        <v>476</v>
      </c>
      <c r="E210" s="424">
        <v>1</v>
      </c>
      <c r="F210" s="424" t="s">
        <v>475</v>
      </c>
      <c r="G210" s="424" t="s">
        <v>679</v>
      </c>
      <c r="H210" s="429">
        <f>'3-Отчет за паричния поток'!C42</f>
        <v>0</v>
      </c>
    </row>
    <row r="211" spans="1:8">
      <c r="A211" s="424" t="str">
        <f t="shared" si="18"/>
        <v>АЛФА БЪЛГАРИЯ АД</v>
      </c>
      <c r="B211" s="424" t="str">
        <f t="shared" si="19"/>
        <v>200845765</v>
      </c>
      <c r="C211" s="428">
        <f t="shared" si="20"/>
        <v>45565</v>
      </c>
      <c r="D211" s="424" t="s">
        <v>478</v>
      </c>
      <c r="E211" s="424">
        <v>1</v>
      </c>
      <c r="F211" s="424" t="s">
        <v>477</v>
      </c>
      <c r="G211" s="424" t="s">
        <v>679</v>
      </c>
      <c r="H211" s="429">
        <f>'3-Отчет за паричния поток'!C43</f>
        <v>7800</v>
      </c>
    </row>
    <row r="212" spans="1:8">
      <c r="A212" s="424" t="str">
        <f t="shared" si="18"/>
        <v>АЛФА БЪЛГАРИЯ АД</v>
      </c>
      <c r="B212" s="424" t="str">
        <f t="shared" si="19"/>
        <v>200845765</v>
      </c>
      <c r="C212" s="428">
        <f t="shared" si="20"/>
        <v>45565</v>
      </c>
      <c r="D212" s="424" t="s">
        <v>480</v>
      </c>
      <c r="E212" s="424">
        <v>1</v>
      </c>
      <c r="F212" s="424" t="s">
        <v>479</v>
      </c>
      <c r="G212" s="424"/>
      <c r="H212" s="429">
        <f>'3-Отчет за паричния поток'!C44</f>
        <v>-716</v>
      </c>
    </row>
    <row r="213" spans="1:8">
      <c r="A213" s="424" t="str">
        <f t="shared" si="18"/>
        <v>АЛФА БЪЛГАРИЯ АД</v>
      </c>
      <c r="B213" s="424" t="str">
        <f t="shared" si="19"/>
        <v>200845765</v>
      </c>
      <c r="C213" s="428">
        <f t="shared" si="20"/>
        <v>45565</v>
      </c>
      <c r="D213" s="424" t="s">
        <v>482</v>
      </c>
      <c r="E213" s="424">
        <v>1</v>
      </c>
      <c r="F213" s="424" t="s">
        <v>481</v>
      </c>
      <c r="G213" s="424"/>
      <c r="H213" s="429">
        <f>'3-Отчет за паричния поток'!C45</f>
        <v>1771</v>
      </c>
    </row>
    <row r="214" spans="1:8">
      <c r="A214" s="424" t="str">
        <f t="shared" si="18"/>
        <v>АЛФА БЪЛГАРИЯ АД</v>
      </c>
      <c r="B214" s="424" t="str">
        <f t="shared" si="19"/>
        <v>200845765</v>
      </c>
      <c r="C214" s="428">
        <f t="shared" si="20"/>
        <v>45565</v>
      </c>
      <c r="D214" s="424" t="s">
        <v>484</v>
      </c>
      <c r="E214" s="424">
        <v>1</v>
      </c>
      <c r="F214" s="424" t="s">
        <v>483</v>
      </c>
      <c r="G214" s="424"/>
      <c r="H214" s="429">
        <f>'3-Отчет за паричния поток'!C46</f>
        <v>1055</v>
      </c>
    </row>
    <row r="215" spans="1:8">
      <c r="A215" s="424" t="str">
        <f t="shared" si="18"/>
        <v>АЛФА БЪЛГАРИЯ АД</v>
      </c>
      <c r="B215" s="424" t="str">
        <f t="shared" si="19"/>
        <v>200845765</v>
      </c>
      <c r="C215" s="428">
        <f t="shared" si="20"/>
        <v>45565</v>
      </c>
      <c r="D215" s="424" t="s">
        <v>486</v>
      </c>
      <c r="E215" s="424">
        <v>1</v>
      </c>
      <c r="F215" s="424" t="s">
        <v>485</v>
      </c>
      <c r="G215" s="424"/>
      <c r="H215" s="429">
        <f>'3-Отчет за паричния поток'!C47</f>
        <v>1055</v>
      </c>
    </row>
    <row r="216" spans="1:8">
      <c r="A216" s="424" t="str">
        <f t="shared" si="18"/>
        <v>АЛФА БЪЛГАРИЯ АД</v>
      </c>
      <c r="B216" s="424" t="str">
        <f t="shared" si="19"/>
        <v>200845765</v>
      </c>
      <c r="C216" s="428">
        <f t="shared" si="20"/>
        <v>45565</v>
      </c>
      <c r="D216" s="424" t="s">
        <v>488</v>
      </c>
      <c r="E216" s="424">
        <v>1</v>
      </c>
      <c r="F216" s="424" t="s">
        <v>487</v>
      </c>
      <c r="G216" s="424"/>
      <c r="H216" s="429">
        <f>'3-Отчет за паричния поток'!C48</f>
        <v>0</v>
      </c>
    </row>
    <row r="217" spans="1:8" s="251" customFormat="1">
      <c r="A217" s="425"/>
      <c r="B217" s="425"/>
      <c r="C217" s="426"/>
      <c r="D217" s="425"/>
      <c r="E217" s="425"/>
      <c r="F217" s="427" t="s">
        <v>680</v>
      </c>
      <c r="G217" s="425"/>
      <c r="H217" s="425"/>
    </row>
    <row r="218" spans="1:8">
      <c r="A218" s="424" t="str">
        <f t="shared" ref="A218:A281" si="21">pdeName</f>
        <v>АЛФА БЪЛГАРИЯ АД</v>
      </c>
      <c r="B218" s="424" t="str">
        <f t="shared" ref="B218:B281" si="22">pdeBulstat</f>
        <v>200845765</v>
      </c>
      <c r="C218" s="428">
        <f t="shared" ref="C218:C281" si="23">endDate</f>
        <v>45565</v>
      </c>
      <c r="D218" s="424" t="s">
        <v>512</v>
      </c>
      <c r="E218" s="424">
        <v>1</v>
      </c>
      <c r="F218" s="430" t="s">
        <v>511</v>
      </c>
      <c r="G218" s="424"/>
      <c r="H218" s="429">
        <f>'4-Отчет за собствения капитал'!C13</f>
        <v>18320</v>
      </c>
    </row>
    <row r="219" spans="1:8">
      <c r="A219" s="424" t="str">
        <f t="shared" si="21"/>
        <v>АЛФА БЪЛГАРИЯ АД</v>
      </c>
      <c r="B219" s="424" t="str">
        <f t="shared" si="22"/>
        <v>200845765</v>
      </c>
      <c r="C219" s="428">
        <f t="shared" si="23"/>
        <v>45565</v>
      </c>
      <c r="D219" s="424" t="s">
        <v>514</v>
      </c>
      <c r="E219" s="424">
        <v>1</v>
      </c>
      <c r="F219" s="430" t="s">
        <v>513</v>
      </c>
      <c r="G219" s="424"/>
      <c r="H219" s="429">
        <f>'4-Отчет за собствения капитал'!C14</f>
        <v>0</v>
      </c>
    </row>
    <row r="220" spans="1:8">
      <c r="A220" s="424" t="str">
        <f t="shared" si="21"/>
        <v>АЛФА БЪЛГАРИЯ АД</v>
      </c>
      <c r="B220" s="424" t="str">
        <f t="shared" si="22"/>
        <v>200845765</v>
      </c>
      <c r="C220" s="428">
        <f t="shared" si="23"/>
        <v>45565</v>
      </c>
      <c r="D220" s="424" t="s">
        <v>516</v>
      </c>
      <c r="E220" s="424">
        <v>1</v>
      </c>
      <c r="F220" s="430" t="s">
        <v>515</v>
      </c>
      <c r="G220" s="424"/>
      <c r="H220" s="429">
        <f>'4-Отчет за собствения капитал'!C15</f>
        <v>0</v>
      </c>
    </row>
    <row r="221" spans="1:8">
      <c r="A221" s="424" t="str">
        <f t="shared" si="21"/>
        <v>АЛФА БЪЛГАРИЯ АД</v>
      </c>
      <c r="B221" s="424" t="str">
        <f t="shared" si="22"/>
        <v>200845765</v>
      </c>
      <c r="C221" s="428">
        <f t="shared" si="23"/>
        <v>45565</v>
      </c>
      <c r="D221" s="424" t="s">
        <v>518</v>
      </c>
      <c r="E221" s="424">
        <v>1</v>
      </c>
      <c r="F221" s="430" t="s">
        <v>517</v>
      </c>
      <c r="G221" s="424"/>
      <c r="H221" s="429">
        <f>'4-Отчет за собствения капитал'!C16</f>
        <v>0</v>
      </c>
    </row>
    <row r="222" spans="1:8">
      <c r="A222" s="424" t="str">
        <f t="shared" si="21"/>
        <v>АЛФА БЪЛГАРИЯ АД</v>
      </c>
      <c r="B222" s="424" t="str">
        <f t="shared" si="22"/>
        <v>200845765</v>
      </c>
      <c r="C222" s="428">
        <f t="shared" si="23"/>
        <v>45565</v>
      </c>
      <c r="D222" s="424" t="s">
        <v>520</v>
      </c>
      <c r="E222" s="424">
        <v>1</v>
      </c>
      <c r="F222" s="430" t="s">
        <v>519</v>
      </c>
      <c r="G222" s="424"/>
      <c r="H222" s="429">
        <f>'4-Отчет за собствения капитал'!C17</f>
        <v>18320</v>
      </c>
    </row>
    <row r="223" spans="1:8">
      <c r="A223" s="424" t="str">
        <f t="shared" si="21"/>
        <v>АЛФА БЪЛГАРИЯ АД</v>
      </c>
      <c r="B223" s="424" t="str">
        <f t="shared" si="22"/>
        <v>200845765</v>
      </c>
      <c r="C223" s="428">
        <f t="shared" si="23"/>
        <v>45565</v>
      </c>
      <c r="D223" s="424" t="s">
        <v>522</v>
      </c>
      <c r="E223" s="424">
        <v>1</v>
      </c>
      <c r="F223" s="430" t="s">
        <v>521</v>
      </c>
      <c r="G223" s="424"/>
      <c r="H223" s="429">
        <f>'4-Отчет за собствения капитал'!C18</f>
        <v>0</v>
      </c>
    </row>
    <row r="224" spans="1:8">
      <c r="A224" s="424" t="str">
        <f t="shared" si="21"/>
        <v>АЛФА БЪЛГАРИЯ АД</v>
      </c>
      <c r="B224" s="424" t="str">
        <f t="shared" si="22"/>
        <v>200845765</v>
      </c>
      <c r="C224" s="428">
        <f t="shared" si="23"/>
        <v>45565</v>
      </c>
      <c r="D224" s="424" t="s">
        <v>524</v>
      </c>
      <c r="E224" s="424">
        <v>1</v>
      </c>
      <c r="F224" s="430" t="s">
        <v>523</v>
      </c>
      <c r="G224" s="424"/>
      <c r="H224" s="429">
        <f>'4-Отчет за собствения капитал'!C19</f>
        <v>0</v>
      </c>
    </row>
    <row r="225" spans="1:8">
      <c r="A225" s="424" t="str">
        <f t="shared" si="21"/>
        <v>АЛФА БЪЛГАРИЯ АД</v>
      </c>
      <c r="B225" s="424" t="str">
        <f t="shared" si="22"/>
        <v>200845765</v>
      </c>
      <c r="C225" s="428">
        <f t="shared" si="23"/>
        <v>45565</v>
      </c>
      <c r="D225" s="424" t="s">
        <v>526</v>
      </c>
      <c r="E225" s="424">
        <v>1</v>
      </c>
      <c r="F225" s="430" t="s">
        <v>525</v>
      </c>
      <c r="G225" s="424"/>
      <c r="H225" s="429">
        <f>'4-Отчет за собствения капитал'!C20</f>
        <v>0</v>
      </c>
    </row>
    <row r="226" spans="1:8">
      <c r="A226" s="424" t="str">
        <f t="shared" si="21"/>
        <v>АЛФА БЪЛГАРИЯ АД</v>
      </c>
      <c r="B226" s="424" t="str">
        <f t="shared" si="22"/>
        <v>200845765</v>
      </c>
      <c r="C226" s="428">
        <f t="shared" si="23"/>
        <v>45565</v>
      </c>
      <c r="D226" s="424" t="s">
        <v>528</v>
      </c>
      <c r="E226" s="424">
        <v>1</v>
      </c>
      <c r="F226" s="430" t="s">
        <v>527</v>
      </c>
      <c r="G226" s="424"/>
      <c r="H226" s="429">
        <f>'4-Отчет за собствения капитал'!C21</f>
        <v>0</v>
      </c>
    </row>
    <row r="227" spans="1:8">
      <c r="A227" s="424" t="str">
        <f t="shared" si="21"/>
        <v>АЛФА БЪЛГАРИЯ АД</v>
      </c>
      <c r="B227" s="424" t="str">
        <f t="shared" si="22"/>
        <v>200845765</v>
      </c>
      <c r="C227" s="428">
        <f t="shared" si="23"/>
        <v>45565</v>
      </c>
      <c r="D227" s="424" t="s">
        <v>530</v>
      </c>
      <c r="E227" s="424">
        <v>1</v>
      </c>
      <c r="F227" s="430" t="s">
        <v>529</v>
      </c>
      <c r="G227" s="424"/>
      <c r="H227" s="429">
        <f>'4-Отчет за собствения капитал'!C22</f>
        <v>0</v>
      </c>
    </row>
    <row r="228" spans="1:8">
      <c r="A228" s="424" t="str">
        <f t="shared" si="21"/>
        <v>АЛФА БЪЛГАРИЯ АД</v>
      </c>
      <c r="B228" s="424" t="str">
        <f t="shared" si="22"/>
        <v>200845765</v>
      </c>
      <c r="C228" s="428">
        <f t="shared" si="23"/>
        <v>45565</v>
      </c>
      <c r="D228" s="424" t="s">
        <v>532</v>
      </c>
      <c r="E228" s="424">
        <v>1</v>
      </c>
      <c r="F228" s="430" t="s">
        <v>531</v>
      </c>
      <c r="G228" s="424"/>
      <c r="H228" s="429">
        <f>'4-Отчет за собствения капитал'!C23</f>
        <v>7800</v>
      </c>
    </row>
    <row r="229" spans="1:8">
      <c r="A229" s="424" t="str">
        <f t="shared" si="21"/>
        <v>АЛФА БЪЛГАРИЯ АД</v>
      </c>
      <c r="B229" s="424" t="str">
        <f t="shared" si="22"/>
        <v>200845765</v>
      </c>
      <c r="C229" s="428">
        <f t="shared" si="23"/>
        <v>45565</v>
      </c>
      <c r="D229" s="424" t="s">
        <v>534</v>
      </c>
      <c r="E229" s="424">
        <v>1</v>
      </c>
      <c r="F229" s="430" t="s">
        <v>533</v>
      </c>
      <c r="G229" s="424"/>
      <c r="H229" s="429">
        <f>'4-Отчет за собствения капитал'!C24</f>
        <v>7800</v>
      </c>
    </row>
    <row r="230" spans="1:8">
      <c r="A230" s="424" t="str">
        <f t="shared" si="21"/>
        <v>АЛФА БЪЛГАРИЯ АД</v>
      </c>
      <c r="B230" s="424" t="str">
        <f t="shared" si="22"/>
        <v>200845765</v>
      </c>
      <c r="C230" s="428">
        <f t="shared" si="23"/>
        <v>45565</v>
      </c>
      <c r="D230" s="424" t="s">
        <v>536</v>
      </c>
      <c r="E230" s="424">
        <v>1</v>
      </c>
      <c r="F230" s="430" t="s">
        <v>535</v>
      </c>
      <c r="G230" s="424"/>
      <c r="H230" s="429">
        <f>'4-Отчет за собствения капитал'!C25</f>
        <v>0</v>
      </c>
    </row>
    <row r="231" spans="1:8">
      <c r="A231" s="424" t="str">
        <f t="shared" si="21"/>
        <v>АЛФА БЪЛГАРИЯ АД</v>
      </c>
      <c r="B231" s="424" t="str">
        <f t="shared" si="22"/>
        <v>200845765</v>
      </c>
      <c r="C231" s="428">
        <f t="shared" si="23"/>
        <v>45565</v>
      </c>
      <c r="D231" s="424" t="s">
        <v>538</v>
      </c>
      <c r="E231" s="424">
        <v>1</v>
      </c>
      <c r="F231" s="430" t="s">
        <v>537</v>
      </c>
      <c r="G231" s="424"/>
      <c r="H231" s="429">
        <f>'4-Отчет за собствения капитал'!C26</f>
        <v>0</v>
      </c>
    </row>
    <row r="232" spans="1:8">
      <c r="A232" s="424" t="str">
        <f t="shared" si="21"/>
        <v>АЛФА БЪЛГАРИЯ АД</v>
      </c>
      <c r="B232" s="424" t="str">
        <f t="shared" si="22"/>
        <v>200845765</v>
      </c>
      <c r="C232" s="428">
        <f t="shared" si="23"/>
        <v>45565</v>
      </c>
      <c r="D232" s="424" t="s">
        <v>539</v>
      </c>
      <c r="E232" s="424">
        <v>1</v>
      </c>
      <c r="F232" s="430" t="s">
        <v>533</v>
      </c>
      <c r="G232" s="424"/>
      <c r="H232" s="429">
        <f>'4-Отчет за собствения капитал'!C27</f>
        <v>0</v>
      </c>
    </row>
    <row r="233" spans="1:8">
      <c r="A233" s="424" t="str">
        <f t="shared" si="21"/>
        <v>АЛФА БЪЛГАРИЯ АД</v>
      </c>
      <c r="B233" s="424" t="str">
        <f t="shared" si="22"/>
        <v>200845765</v>
      </c>
      <c r="C233" s="428">
        <f t="shared" si="23"/>
        <v>45565</v>
      </c>
      <c r="D233" s="424" t="s">
        <v>540</v>
      </c>
      <c r="E233" s="424">
        <v>1</v>
      </c>
      <c r="F233" s="430" t="s">
        <v>535</v>
      </c>
      <c r="G233" s="424"/>
      <c r="H233" s="429">
        <f>'4-Отчет за собствения капитал'!C28</f>
        <v>0</v>
      </c>
    </row>
    <row r="234" spans="1:8">
      <c r="A234" s="424" t="str">
        <f t="shared" si="21"/>
        <v>АЛФА БЪЛГАРИЯ АД</v>
      </c>
      <c r="B234" s="424" t="str">
        <f t="shared" si="22"/>
        <v>200845765</v>
      </c>
      <c r="C234" s="428">
        <f t="shared" si="23"/>
        <v>45565</v>
      </c>
      <c r="D234" s="424" t="s">
        <v>542</v>
      </c>
      <c r="E234" s="424">
        <v>1</v>
      </c>
      <c r="F234" s="430" t="s">
        <v>541</v>
      </c>
      <c r="G234" s="424"/>
      <c r="H234" s="429">
        <f>'4-Отчет за собствения капитал'!C29</f>
        <v>0</v>
      </c>
    </row>
    <row r="235" spans="1:8">
      <c r="A235" s="424" t="str">
        <f t="shared" si="21"/>
        <v>АЛФА БЪЛГАРИЯ АД</v>
      </c>
      <c r="B235" s="424" t="str">
        <f t="shared" si="22"/>
        <v>200845765</v>
      </c>
      <c r="C235" s="428">
        <f t="shared" si="23"/>
        <v>45565</v>
      </c>
      <c r="D235" s="424" t="s">
        <v>544</v>
      </c>
      <c r="E235" s="424">
        <v>1</v>
      </c>
      <c r="F235" s="430" t="s">
        <v>543</v>
      </c>
      <c r="G235" s="424"/>
      <c r="H235" s="429">
        <f>'4-Отчет за собствения капитал'!C30</f>
        <v>0</v>
      </c>
    </row>
    <row r="236" spans="1:8">
      <c r="A236" s="424" t="str">
        <f t="shared" si="21"/>
        <v>АЛФА БЪЛГАРИЯ АД</v>
      </c>
      <c r="B236" s="424" t="str">
        <f t="shared" si="22"/>
        <v>200845765</v>
      </c>
      <c r="C236" s="428">
        <f t="shared" si="23"/>
        <v>45565</v>
      </c>
      <c r="D236" s="424" t="s">
        <v>546</v>
      </c>
      <c r="E236" s="424">
        <v>1</v>
      </c>
      <c r="F236" s="430" t="s">
        <v>545</v>
      </c>
      <c r="G236" s="424"/>
      <c r="H236" s="429">
        <f>'4-Отчет за собствения капитал'!C31</f>
        <v>26120</v>
      </c>
    </row>
    <row r="237" spans="1:8">
      <c r="A237" s="424" t="str">
        <f t="shared" si="21"/>
        <v>АЛФА БЪЛГАРИЯ АД</v>
      </c>
      <c r="B237" s="424" t="str">
        <f t="shared" si="22"/>
        <v>200845765</v>
      </c>
      <c r="C237" s="428">
        <f t="shared" si="23"/>
        <v>45565</v>
      </c>
      <c r="D237" s="424" t="s">
        <v>548</v>
      </c>
      <c r="E237" s="424">
        <v>1</v>
      </c>
      <c r="F237" s="430" t="s">
        <v>547</v>
      </c>
      <c r="G237" s="424"/>
      <c r="H237" s="429">
        <f>'4-Отчет за собствения капитал'!C32</f>
        <v>0</v>
      </c>
    </row>
    <row r="238" spans="1:8">
      <c r="A238" s="424" t="str">
        <f t="shared" si="21"/>
        <v>АЛФА БЪЛГАРИЯ АД</v>
      </c>
      <c r="B238" s="424" t="str">
        <f t="shared" si="22"/>
        <v>200845765</v>
      </c>
      <c r="C238" s="428">
        <f t="shared" si="23"/>
        <v>45565</v>
      </c>
      <c r="D238" s="424" t="s">
        <v>550</v>
      </c>
      <c r="E238" s="424">
        <v>1</v>
      </c>
      <c r="F238" s="430" t="s">
        <v>549</v>
      </c>
      <c r="G238" s="424"/>
      <c r="H238" s="429">
        <f>'4-Отчет за собствения капитал'!C33</f>
        <v>0</v>
      </c>
    </row>
    <row r="239" spans="1:8">
      <c r="A239" s="424" t="str">
        <f t="shared" si="21"/>
        <v>АЛФА БЪЛГАРИЯ АД</v>
      </c>
      <c r="B239" s="424" t="str">
        <f t="shared" si="22"/>
        <v>200845765</v>
      </c>
      <c r="C239" s="428">
        <f t="shared" si="23"/>
        <v>45565</v>
      </c>
      <c r="D239" s="424" t="s">
        <v>552</v>
      </c>
      <c r="E239" s="424">
        <v>1</v>
      </c>
      <c r="F239" s="430" t="s">
        <v>551</v>
      </c>
      <c r="G239" s="424"/>
      <c r="H239" s="429">
        <f>'4-Отчет за собствения капитал'!C34</f>
        <v>26120</v>
      </c>
    </row>
    <row r="240" spans="1:8">
      <c r="A240" s="424" t="str">
        <f t="shared" si="21"/>
        <v>АЛФА БЪЛГАРИЯ АД</v>
      </c>
      <c r="B240" s="424" t="str">
        <f t="shared" si="22"/>
        <v>200845765</v>
      </c>
      <c r="C240" s="428">
        <f t="shared" si="23"/>
        <v>45565</v>
      </c>
      <c r="D240" s="424" t="s">
        <v>512</v>
      </c>
      <c r="E240" s="424">
        <v>2</v>
      </c>
      <c r="F240" s="430" t="s">
        <v>511</v>
      </c>
      <c r="G240" s="424"/>
      <c r="H240" s="429">
        <f>'4-Отчет за собствения капитал'!D13</f>
        <v>0</v>
      </c>
    </row>
    <row r="241" spans="1:8">
      <c r="A241" s="424" t="str">
        <f t="shared" si="21"/>
        <v>АЛФА БЪЛГАРИЯ АД</v>
      </c>
      <c r="B241" s="424" t="str">
        <f t="shared" si="22"/>
        <v>200845765</v>
      </c>
      <c r="C241" s="428">
        <f t="shared" si="23"/>
        <v>45565</v>
      </c>
      <c r="D241" s="424" t="s">
        <v>514</v>
      </c>
      <c r="E241" s="424">
        <v>2</v>
      </c>
      <c r="F241" s="430" t="s">
        <v>513</v>
      </c>
      <c r="G241" s="424"/>
      <c r="H241" s="429">
        <f>'4-Отчет за собствения капитал'!D14</f>
        <v>0</v>
      </c>
    </row>
    <row r="242" spans="1:8">
      <c r="A242" s="424" t="str">
        <f t="shared" si="21"/>
        <v>АЛФА БЪЛГАРИЯ АД</v>
      </c>
      <c r="B242" s="424" t="str">
        <f t="shared" si="22"/>
        <v>200845765</v>
      </c>
      <c r="C242" s="428">
        <f t="shared" si="23"/>
        <v>45565</v>
      </c>
      <c r="D242" s="424" t="s">
        <v>516</v>
      </c>
      <c r="E242" s="424">
        <v>2</v>
      </c>
      <c r="F242" s="430" t="s">
        <v>515</v>
      </c>
      <c r="G242" s="424"/>
      <c r="H242" s="429">
        <f>'4-Отчет за собствения капитал'!D15</f>
        <v>0</v>
      </c>
    </row>
    <row r="243" spans="1:8">
      <c r="A243" s="424" t="str">
        <f t="shared" si="21"/>
        <v>АЛФА БЪЛГАРИЯ АД</v>
      </c>
      <c r="B243" s="424" t="str">
        <f t="shared" si="22"/>
        <v>200845765</v>
      </c>
      <c r="C243" s="428">
        <f t="shared" si="23"/>
        <v>45565</v>
      </c>
      <c r="D243" s="424" t="s">
        <v>518</v>
      </c>
      <c r="E243" s="424">
        <v>2</v>
      </c>
      <c r="F243" s="430" t="s">
        <v>517</v>
      </c>
      <c r="G243" s="424"/>
      <c r="H243" s="429">
        <f>'4-Отчет за собствения капитал'!D16</f>
        <v>0</v>
      </c>
    </row>
    <row r="244" spans="1:8">
      <c r="A244" s="424" t="str">
        <f t="shared" si="21"/>
        <v>АЛФА БЪЛГАРИЯ АД</v>
      </c>
      <c r="B244" s="424" t="str">
        <f t="shared" si="22"/>
        <v>200845765</v>
      </c>
      <c r="C244" s="428">
        <f t="shared" si="23"/>
        <v>45565</v>
      </c>
      <c r="D244" s="424" t="s">
        <v>520</v>
      </c>
      <c r="E244" s="424">
        <v>2</v>
      </c>
      <c r="F244" s="430" t="s">
        <v>519</v>
      </c>
      <c r="G244" s="424"/>
      <c r="H244" s="429">
        <f>'4-Отчет за собствения капитал'!D17</f>
        <v>0</v>
      </c>
    </row>
    <row r="245" spans="1:8">
      <c r="A245" s="424" t="str">
        <f t="shared" si="21"/>
        <v>АЛФА БЪЛГАРИЯ АД</v>
      </c>
      <c r="B245" s="424" t="str">
        <f t="shared" si="22"/>
        <v>200845765</v>
      </c>
      <c r="C245" s="428">
        <f t="shared" si="23"/>
        <v>45565</v>
      </c>
      <c r="D245" s="424" t="s">
        <v>522</v>
      </c>
      <c r="E245" s="424">
        <v>2</v>
      </c>
      <c r="F245" s="430" t="s">
        <v>521</v>
      </c>
      <c r="G245" s="424"/>
      <c r="H245" s="429">
        <f>'4-Отчет за собствения капитал'!D18</f>
        <v>0</v>
      </c>
    </row>
    <row r="246" spans="1:8">
      <c r="A246" s="424" t="str">
        <f t="shared" si="21"/>
        <v>АЛФА БЪЛГАРИЯ АД</v>
      </c>
      <c r="B246" s="424" t="str">
        <f t="shared" si="22"/>
        <v>200845765</v>
      </c>
      <c r="C246" s="428">
        <f t="shared" si="23"/>
        <v>45565</v>
      </c>
      <c r="D246" s="424" t="s">
        <v>524</v>
      </c>
      <c r="E246" s="424">
        <v>2</v>
      </c>
      <c r="F246" s="430" t="s">
        <v>523</v>
      </c>
      <c r="G246" s="424"/>
      <c r="H246" s="429">
        <f>'4-Отчет за собствения капитал'!D19</f>
        <v>0</v>
      </c>
    </row>
    <row r="247" spans="1:8">
      <c r="A247" s="424" t="str">
        <f t="shared" si="21"/>
        <v>АЛФА БЪЛГАРИЯ АД</v>
      </c>
      <c r="B247" s="424" t="str">
        <f t="shared" si="22"/>
        <v>200845765</v>
      </c>
      <c r="C247" s="428">
        <f t="shared" si="23"/>
        <v>45565</v>
      </c>
      <c r="D247" s="424" t="s">
        <v>526</v>
      </c>
      <c r="E247" s="424">
        <v>2</v>
      </c>
      <c r="F247" s="430" t="s">
        <v>525</v>
      </c>
      <c r="G247" s="424"/>
      <c r="H247" s="429">
        <f>'4-Отчет за собствения капитал'!D20</f>
        <v>0</v>
      </c>
    </row>
    <row r="248" spans="1:8">
      <c r="A248" s="424" t="str">
        <f t="shared" si="21"/>
        <v>АЛФА БЪЛГАРИЯ АД</v>
      </c>
      <c r="B248" s="424" t="str">
        <f t="shared" si="22"/>
        <v>200845765</v>
      </c>
      <c r="C248" s="428">
        <f t="shared" si="23"/>
        <v>45565</v>
      </c>
      <c r="D248" s="424" t="s">
        <v>528</v>
      </c>
      <c r="E248" s="424">
        <v>2</v>
      </c>
      <c r="F248" s="430" t="s">
        <v>527</v>
      </c>
      <c r="G248" s="424"/>
      <c r="H248" s="429">
        <f>'4-Отчет за собствения капитал'!D21</f>
        <v>0</v>
      </c>
    </row>
    <row r="249" spans="1:8">
      <c r="A249" s="424" t="str">
        <f t="shared" si="21"/>
        <v>АЛФА БЪЛГАРИЯ АД</v>
      </c>
      <c r="B249" s="424" t="str">
        <f t="shared" si="22"/>
        <v>200845765</v>
      </c>
      <c r="C249" s="428">
        <f t="shared" si="23"/>
        <v>45565</v>
      </c>
      <c r="D249" s="424" t="s">
        <v>530</v>
      </c>
      <c r="E249" s="424">
        <v>2</v>
      </c>
      <c r="F249" s="430" t="s">
        <v>529</v>
      </c>
      <c r="G249" s="424"/>
      <c r="H249" s="429">
        <f>'4-Отчет за собствения капитал'!D22</f>
        <v>0</v>
      </c>
    </row>
    <row r="250" spans="1:8">
      <c r="A250" s="424" t="str">
        <f t="shared" si="21"/>
        <v>АЛФА БЪЛГАРИЯ АД</v>
      </c>
      <c r="B250" s="424" t="str">
        <f t="shared" si="22"/>
        <v>200845765</v>
      </c>
      <c r="C250" s="428">
        <f t="shared" si="23"/>
        <v>45565</v>
      </c>
      <c r="D250" s="424" t="s">
        <v>532</v>
      </c>
      <c r="E250" s="424">
        <v>2</v>
      </c>
      <c r="F250" s="430" t="s">
        <v>531</v>
      </c>
      <c r="G250" s="424"/>
      <c r="H250" s="429">
        <f>'4-Отчет за собствения капитал'!D23</f>
        <v>0</v>
      </c>
    </row>
    <row r="251" spans="1:8">
      <c r="A251" s="424" t="str">
        <f t="shared" si="21"/>
        <v>АЛФА БЪЛГАРИЯ АД</v>
      </c>
      <c r="B251" s="424" t="str">
        <f t="shared" si="22"/>
        <v>200845765</v>
      </c>
      <c r="C251" s="428">
        <f t="shared" si="23"/>
        <v>45565</v>
      </c>
      <c r="D251" s="424" t="s">
        <v>534</v>
      </c>
      <c r="E251" s="424">
        <v>2</v>
      </c>
      <c r="F251" s="430" t="s">
        <v>533</v>
      </c>
      <c r="G251" s="424"/>
      <c r="H251" s="429">
        <f>'4-Отчет за собствения капитал'!D24</f>
        <v>0</v>
      </c>
    </row>
    <row r="252" spans="1:8">
      <c r="A252" s="424" t="str">
        <f t="shared" si="21"/>
        <v>АЛФА БЪЛГАРИЯ АД</v>
      </c>
      <c r="B252" s="424" t="str">
        <f t="shared" si="22"/>
        <v>200845765</v>
      </c>
      <c r="C252" s="428">
        <f t="shared" si="23"/>
        <v>45565</v>
      </c>
      <c r="D252" s="424" t="s">
        <v>536</v>
      </c>
      <c r="E252" s="424">
        <v>2</v>
      </c>
      <c r="F252" s="430" t="s">
        <v>535</v>
      </c>
      <c r="G252" s="424"/>
      <c r="H252" s="429">
        <f>'4-Отчет за собствения капитал'!D25</f>
        <v>0</v>
      </c>
    </row>
    <row r="253" spans="1:8">
      <c r="A253" s="424" t="str">
        <f t="shared" si="21"/>
        <v>АЛФА БЪЛГАРИЯ АД</v>
      </c>
      <c r="B253" s="424" t="str">
        <f t="shared" si="22"/>
        <v>200845765</v>
      </c>
      <c r="C253" s="428">
        <f t="shared" si="23"/>
        <v>45565</v>
      </c>
      <c r="D253" s="424" t="s">
        <v>538</v>
      </c>
      <c r="E253" s="424">
        <v>2</v>
      </c>
      <c r="F253" s="430" t="s">
        <v>537</v>
      </c>
      <c r="G253" s="424"/>
      <c r="H253" s="429">
        <f>'4-Отчет за собствения капитал'!D26</f>
        <v>0</v>
      </c>
    </row>
    <row r="254" spans="1:8">
      <c r="A254" s="424" t="str">
        <f t="shared" si="21"/>
        <v>АЛФА БЪЛГАРИЯ АД</v>
      </c>
      <c r="B254" s="424" t="str">
        <f t="shared" si="22"/>
        <v>200845765</v>
      </c>
      <c r="C254" s="428">
        <f t="shared" si="23"/>
        <v>45565</v>
      </c>
      <c r="D254" s="424" t="s">
        <v>539</v>
      </c>
      <c r="E254" s="424">
        <v>2</v>
      </c>
      <c r="F254" s="430" t="s">
        <v>533</v>
      </c>
      <c r="G254" s="424"/>
      <c r="H254" s="429">
        <f>'4-Отчет за собствения капитал'!D27</f>
        <v>0</v>
      </c>
    </row>
    <row r="255" spans="1:8">
      <c r="A255" s="424" t="str">
        <f t="shared" si="21"/>
        <v>АЛФА БЪЛГАРИЯ АД</v>
      </c>
      <c r="B255" s="424" t="str">
        <f t="shared" si="22"/>
        <v>200845765</v>
      </c>
      <c r="C255" s="428">
        <f t="shared" si="23"/>
        <v>45565</v>
      </c>
      <c r="D255" s="424" t="s">
        <v>540</v>
      </c>
      <c r="E255" s="424">
        <v>2</v>
      </c>
      <c r="F255" s="430" t="s">
        <v>535</v>
      </c>
      <c r="G255" s="424"/>
      <c r="H255" s="429">
        <f>'4-Отчет за собствения капитал'!D28</f>
        <v>0</v>
      </c>
    </row>
    <row r="256" spans="1:8">
      <c r="A256" s="424" t="str">
        <f t="shared" si="21"/>
        <v>АЛФА БЪЛГАРИЯ АД</v>
      </c>
      <c r="B256" s="424" t="str">
        <f t="shared" si="22"/>
        <v>200845765</v>
      </c>
      <c r="C256" s="428">
        <f t="shared" si="23"/>
        <v>45565</v>
      </c>
      <c r="D256" s="424" t="s">
        <v>542</v>
      </c>
      <c r="E256" s="424">
        <v>2</v>
      </c>
      <c r="F256" s="430" t="s">
        <v>541</v>
      </c>
      <c r="G256" s="424"/>
      <c r="H256" s="429">
        <f>'4-Отчет за собствения капитал'!D29</f>
        <v>0</v>
      </c>
    </row>
    <row r="257" spans="1:8">
      <c r="A257" s="424" t="str">
        <f t="shared" si="21"/>
        <v>АЛФА БЪЛГАРИЯ АД</v>
      </c>
      <c r="B257" s="424" t="str">
        <f t="shared" si="22"/>
        <v>200845765</v>
      </c>
      <c r="C257" s="428">
        <f t="shared" si="23"/>
        <v>45565</v>
      </c>
      <c r="D257" s="424" t="s">
        <v>544</v>
      </c>
      <c r="E257" s="424">
        <v>2</v>
      </c>
      <c r="F257" s="430" t="s">
        <v>543</v>
      </c>
      <c r="G257" s="424"/>
      <c r="H257" s="429">
        <f>'4-Отчет за собствения капитал'!D30</f>
        <v>0</v>
      </c>
    </row>
    <row r="258" spans="1:8">
      <c r="A258" s="424" t="str">
        <f t="shared" si="21"/>
        <v>АЛФА БЪЛГАРИЯ АД</v>
      </c>
      <c r="B258" s="424" t="str">
        <f t="shared" si="22"/>
        <v>200845765</v>
      </c>
      <c r="C258" s="428">
        <f t="shared" si="23"/>
        <v>45565</v>
      </c>
      <c r="D258" s="424" t="s">
        <v>546</v>
      </c>
      <c r="E258" s="424">
        <v>2</v>
      </c>
      <c r="F258" s="430" t="s">
        <v>545</v>
      </c>
      <c r="G258" s="424"/>
      <c r="H258" s="429">
        <f>'4-Отчет за собствения капитал'!D31</f>
        <v>0</v>
      </c>
    </row>
    <row r="259" spans="1:8">
      <c r="A259" s="424" t="str">
        <f t="shared" si="21"/>
        <v>АЛФА БЪЛГАРИЯ АД</v>
      </c>
      <c r="B259" s="424" t="str">
        <f t="shared" si="22"/>
        <v>200845765</v>
      </c>
      <c r="C259" s="428">
        <f t="shared" si="23"/>
        <v>45565</v>
      </c>
      <c r="D259" s="424" t="s">
        <v>548</v>
      </c>
      <c r="E259" s="424">
        <v>2</v>
      </c>
      <c r="F259" s="430" t="s">
        <v>547</v>
      </c>
      <c r="G259" s="424"/>
      <c r="H259" s="429">
        <f>'4-Отчет за собствения капитал'!D32</f>
        <v>0</v>
      </c>
    </row>
    <row r="260" spans="1:8">
      <c r="A260" s="424" t="str">
        <f t="shared" si="21"/>
        <v>АЛФА БЪЛГАРИЯ АД</v>
      </c>
      <c r="B260" s="424" t="str">
        <f t="shared" si="22"/>
        <v>200845765</v>
      </c>
      <c r="C260" s="428">
        <f t="shared" si="23"/>
        <v>45565</v>
      </c>
      <c r="D260" s="424" t="s">
        <v>550</v>
      </c>
      <c r="E260" s="424">
        <v>2</v>
      </c>
      <c r="F260" s="430" t="s">
        <v>549</v>
      </c>
      <c r="G260" s="424"/>
      <c r="H260" s="429">
        <f>'4-Отчет за собствения капитал'!D33</f>
        <v>0</v>
      </c>
    </row>
    <row r="261" spans="1:8">
      <c r="A261" s="424" t="str">
        <f t="shared" si="21"/>
        <v>АЛФА БЪЛГАРИЯ АД</v>
      </c>
      <c r="B261" s="424" t="str">
        <f t="shared" si="22"/>
        <v>200845765</v>
      </c>
      <c r="C261" s="428">
        <f t="shared" si="23"/>
        <v>45565</v>
      </c>
      <c r="D261" s="424" t="s">
        <v>552</v>
      </c>
      <c r="E261" s="424">
        <v>2</v>
      </c>
      <c r="F261" s="430" t="s">
        <v>551</v>
      </c>
      <c r="G261" s="424"/>
      <c r="H261" s="429">
        <f>'4-Отчет за собствения капитал'!D34</f>
        <v>0</v>
      </c>
    </row>
    <row r="262" spans="1:8">
      <c r="A262" s="424" t="str">
        <f t="shared" si="21"/>
        <v>АЛФА БЪЛГАРИЯ АД</v>
      </c>
      <c r="B262" s="424" t="str">
        <f t="shared" si="22"/>
        <v>200845765</v>
      </c>
      <c r="C262" s="428">
        <f t="shared" si="23"/>
        <v>45565</v>
      </c>
      <c r="D262" s="424" t="s">
        <v>512</v>
      </c>
      <c r="E262" s="424">
        <v>3</v>
      </c>
      <c r="F262" s="430" t="s">
        <v>511</v>
      </c>
      <c r="G262" s="424"/>
      <c r="H262" s="429">
        <f>'4-Отчет за собствения капитал'!E13</f>
        <v>3</v>
      </c>
    </row>
    <row r="263" spans="1:8">
      <c r="A263" s="424" t="str">
        <f t="shared" si="21"/>
        <v>АЛФА БЪЛГАРИЯ АД</v>
      </c>
      <c r="B263" s="424" t="str">
        <f t="shared" si="22"/>
        <v>200845765</v>
      </c>
      <c r="C263" s="428">
        <f t="shared" si="23"/>
        <v>45565</v>
      </c>
      <c r="D263" s="424" t="s">
        <v>514</v>
      </c>
      <c r="E263" s="424">
        <v>3</v>
      </c>
      <c r="F263" s="430" t="s">
        <v>513</v>
      </c>
      <c r="G263" s="424"/>
      <c r="H263" s="429">
        <f>'4-Отчет за собствения капитал'!E14</f>
        <v>0</v>
      </c>
    </row>
    <row r="264" spans="1:8">
      <c r="A264" s="424" t="str">
        <f t="shared" si="21"/>
        <v>АЛФА БЪЛГАРИЯ АД</v>
      </c>
      <c r="B264" s="424" t="str">
        <f t="shared" si="22"/>
        <v>200845765</v>
      </c>
      <c r="C264" s="428">
        <f t="shared" si="23"/>
        <v>45565</v>
      </c>
      <c r="D264" s="424" t="s">
        <v>516</v>
      </c>
      <c r="E264" s="424">
        <v>3</v>
      </c>
      <c r="F264" s="430" t="s">
        <v>515</v>
      </c>
      <c r="G264" s="424"/>
      <c r="H264" s="429">
        <f>'4-Отчет за собствения капитал'!E15</f>
        <v>0</v>
      </c>
    </row>
    <row r="265" spans="1:8">
      <c r="A265" s="424" t="str">
        <f t="shared" si="21"/>
        <v>АЛФА БЪЛГАРИЯ АД</v>
      </c>
      <c r="B265" s="424" t="str">
        <f t="shared" si="22"/>
        <v>200845765</v>
      </c>
      <c r="C265" s="428">
        <f t="shared" si="23"/>
        <v>45565</v>
      </c>
      <c r="D265" s="424" t="s">
        <v>518</v>
      </c>
      <c r="E265" s="424">
        <v>3</v>
      </c>
      <c r="F265" s="430" t="s">
        <v>517</v>
      </c>
      <c r="G265" s="424"/>
      <c r="H265" s="429">
        <f>'4-Отчет за собствения капитал'!E16</f>
        <v>0</v>
      </c>
    </row>
    <row r="266" spans="1:8">
      <c r="A266" s="424" t="str">
        <f t="shared" si="21"/>
        <v>АЛФА БЪЛГАРИЯ АД</v>
      </c>
      <c r="B266" s="424" t="str">
        <f t="shared" si="22"/>
        <v>200845765</v>
      </c>
      <c r="C266" s="428">
        <f t="shared" si="23"/>
        <v>45565</v>
      </c>
      <c r="D266" s="424" t="s">
        <v>520</v>
      </c>
      <c r="E266" s="424">
        <v>3</v>
      </c>
      <c r="F266" s="430" t="s">
        <v>519</v>
      </c>
      <c r="G266" s="424"/>
      <c r="H266" s="429">
        <f>'4-Отчет за собствения капитал'!E17</f>
        <v>3</v>
      </c>
    </row>
    <row r="267" spans="1:8">
      <c r="A267" s="424" t="str">
        <f t="shared" si="21"/>
        <v>АЛФА БЪЛГАРИЯ АД</v>
      </c>
      <c r="B267" s="424" t="str">
        <f t="shared" si="22"/>
        <v>200845765</v>
      </c>
      <c r="C267" s="428">
        <f t="shared" si="23"/>
        <v>45565</v>
      </c>
      <c r="D267" s="424" t="s">
        <v>522</v>
      </c>
      <c r="E267" s="424">
        <v>3</v>
      </c>
      <c r="F267" s="430" t="s">
        <v>521</v>
      </c>
      <c r="G267" s="424"/>
      <c r="H267" s="429">
        <f>'4-Отчет за собствения капитал'!E18</f>
        <v>0</v>
      </c>
    </row>
    <row r="268" spans="1:8">
      <c r="A268" s="424" t="str">
        <f t="shared" si="21"/>
        <v>АЛФА БЪЛГАРИЯ АД</v>
      </c>
      <c r="B268" s="424" t="str">
        <f t="shared" si="22"/>
        <v>200845765</v>
      </c>
      <c r="C268" s="428">
        <f t="shared" si="23"/>
        <v>45565</v>
      </c>
      <c r="D268" s="424" t="s">
        <v>524</v>
      </c>
      <c r="E268" s="424">
        <v>3</v>
      </c>
      <c r="F268" s="430" t="s">
        <v>523</v>
      </c>
      <c r="G268" s="424"/>
      <c r="H268" s="429">
        <f>'4-Отчет за собствения капитал'!E19</f>
        <v>0</v>
      </c>
    </row>
    <row r="269" spans="1:8">
      <c r="A269" s="424" t="str">
        <f t="shared" si="21"/>
        <v>АЛФА БЪЛГАРИЯ АД</v>
      </c>
      <c r="B269" s="424" t="str">
        <f t="shared" si="22"/>
        <v>200845765</v>
      </c>
      <c r="C269" s="428">
        <f t="shared" si="23"/>
        <v>45565</v>
      </c>
      <c r="D269" s="424" t="s">
        <v>526</v>
      </c>
      <c r="E269" s="424">
        <v>3</v>
      </c>
      <c r="F269" s="430" t="s">
        <v>525</v>
      </c>
      <c r="G269" s="424"/>
      <c r="H269" s="429">
        <f>'4-Отчет за собствения капитал'!E20</f>
        <v>0</v>
      </c>
    </row>
    <row r="270" spans="1:8">
      <c r="A270" s="424" t="str">
        <f t="shared" si="21"/>
        <v>АЛФА БЪЛГАРИЯ АД</v>
      </c>
      <c r="B270" s="424" t="str">
        <f t="shared" si="22"/>
        <v>200845765</v>
      </c>
      <c r="C270" s="428">
        <f t="shared" si="23"/>
        <v>45565</v>
      </c>
      <c r="D270" s="424" t="s">
        <v>528</v>
      </c>
      <c r="E270" s="424">
        <v>3</v>
      </c>
      <c r="F270" s="430" t="s">
        <v>527</v>
      </c>
      <c r="G270" s="424"/>
      <c r="H270" s="429">
        <f>'4-Отчет за собствения капитал'!E21</f>
        <v>0</v>
      </c>
    </row>
    <row r="271" spans="1:8">
      <c r="A271" s="424" t="str">
        <f t="shared" si="21"/>
        <v>АЛФА БЪЛГАРИЯ АД</v>
      </c>
      <c r="B271" s="424" t="str">
        <f t="shared" si="22"/>
        <v>200845765</v>
      </c>
      <c r="C271" s="428">
        <f t="shared" si="23"/>
        <v>45565</v>
      </c>
      <c r="D271" s="424" t="s">
        <v>530</v>
      </c>
      <c r="E271" s="424">
        <v>3</v>
      </c>
      <c r="F271" s="430" t="s">
        <v>529</v>
      </c>
      <c r="G271" s="424"/>
      <c r="H271" s="429">
        <f>'4-Отчет за собствения капитал'!E22</f>
        <v>0</v>
      </c>
    </row>
    <row r="272" spans="1:8">
      <c r="A272" s="424" t="str">
        <f t="shared" si="21"/>
        <v>АЛФА БЪЛГАРИЯ АД</v>
      </c>
      <c r="B272" s="424" t="str">
        <f t="shared" si="22"/>
        <v>200845765</v>
      </c>
      <c r="C272" s="428">
        <f t="shared" si="23"/>
        <v>45565</v>
      </c>
      <c r="D272" s="424" t="s">
        <v>532</v>
      </c>
      <c r="E272" s="424">
        <v>3</v>
      </c>
      <c r="F272" s="430" t="s">
        <v>531</v>
      </c>
      <c r="G272" s="424"/>
      <c r="H272" s="429">
        <f>'4-Отчет за собствения капитал'!E23</f>
        <v>0</v>
      </c>
    </row>
    <row r="273" spans="1:8">
      <c r="A273" s="424" t="str">
        <f t="shared" si="21"/>
        <v>АЛФА БЪЛГАРИЯ АД</v>
      </c>
      <c r="B273" s="424" t="str">
        <f t="shared" si="22"/>
        <v>200845765</v>
      </c>
      <c r="C273" s="428">
        <f t="shared" si="23"/>
        <v>45565</v>
      </c>
      <c r="D273" s="424" t="s">
        <v>534</v>
      </c>
      <c r="E273" s="424">
        <v>3</v>
      </c>
      <c r="F273" s="430" t="s">
        <v>533</v>
      </c>
      <c r="G273" s="424"/>
      <c r="H273" s="429">
        <f>'4-Отчет за собствения капитал'!E24</f>
        <v>0</v>
      </c>
    </row>
    <row r="274" spans="1:8">
      <c r="A274" s="424" t="str">
        <f t="shared" si="21"/>
        <v>АЛФА БЪЛГАРИЯ АД</v>
      </c>
      <c r="B274" s="424" t="str">
        <f t="shared" si="22"/>
        <v>200845765</v>
      </c>
      <c r="C274" s="428">
        <f t="shared" si="23"/>
        <v>45565</v>
      </c>
      <c r="D274" s="424" t="s">
        <v>536</v>
      </c>
      <c r="E274" s="424">
        <v>3</v>
      </c>
      <c r="F274" s="430" t="s">
        <v>535</v>
      </c>
      <c r="G274" s="424"/>
      <c r="H274" s="429">
        <f>'4-Отчет за собствения капитал'!E25</f>
        <v>0</v>
      </c>
    </row>
    <row r="275" spans="1:8">
      <c r="A275" s="424" t="str">
        <f t="shared" si="21"/>
        <v>АЛФА БЪЛГАРИЯ АД</v>
      </c>
      <c r="B275" s="424" t="str">
        <f t="shared" si="22"/>
        <v>200845765</v>
      </c>
      <c r="C275" s="428">
        <f t="shared" si="23"/>
        <v>45565</v>
      </c>
      <c r="D275" s="424" t="s">
        <v>538</v>
      </c>
      <c r="E275" s="424">
        <v>3</v>
      </c>
      <c r="F275" s="430" t="s">
        <v>537</v>
      </c>
      <c r="G275" s="424"/>
      <c r="H275" s="429">
        <f>'4-Отчет за собствения капитал'!E26</f>
        <v>0</v>
      </c>
    </row>
    <row r="276" spans="1:8">
      <c r="A276" s="424" t="str">
        <f t="shared" si="21"/>
        <v>АЛФА БЪЛГАРИЯ АД</v>
      </c>
      <c r="B276" s="424" t="str">
        <f t="shared" si="22"/>
        <v>200845765</v>
      </c>
      <c r="C276" s="428">
        <f t="shared" si="23"/>
        <v>45565</v>
      </c>
      <c r="D276" s="424" t="s">
        <v>539</v>
      </c>
      <c r="E276" s="424">
        <v>3</v>
      </c>
      <c r="F276" s="430" t="s">
        <v>533</v>
      </c>
      <c r="G276" s="424"/>
      <c r="H276" s="429">
        <f>'4-Отчет за собствения капитал'!E27</f>
        <v>0</v>
      </c>
    </row>
    <row r="277" spans="1:8">
      <c r="A277" s="424" t="str">
        <f t="shared" si="21"/>
        <v>АЛФА БЪЛГАРИЯ АД</v>
      </c>
      <c r="B277" s="424" t="str">
        <f t="shared" si="22"/>
        <v>200845765</v>
      </c>
      <c r="C277" s="428">
        <f t="shared" si="23"/>
        <v>45565</v>
      </c>
      <c r="D277" s="424" t="s">
        <v>540</v>
      </c>
      <c r="E277" s="424">
        <v>3</v>
      </c>
      <c r="F277" s="430" t="s">
        <v>535</v>
      </c>
      <c r="G277" s="424"/>
      <c r="H277" s="429">
        <f>'4-Отчет за собствения капитал'!E28</f>
        <v>0</v>
      </c>
    </row>
    <row r="278" spans="1:8">
      <c r="A278" s="424" t="str">
        <f t="shared" si="21"/>
        <v>АЛФА БЪЛГАРИЯ АД</v>
      </c>
      <c r="B278" s="424" t="str">
        <f t="shared" si="22"/>
        <v>200845765</v>
      </c>
      <c r="C278" s="428">
        <f t="shared" si="23"/>
        <v>45565</v>
      </c>
      <c r="D278" s="424" t="s">
        <v>542</v>
      </c>
      <c r="E278" s="424">
        <v>3</v>
      </c>
      <c r="F278" s="430" t="s">
        <v>541</v>
      </c>
      <c r="G278" s="424"/>
      <c r="H278" s="429">
        <f>'4-Отчет за собствения капитал'!E29</f>
        <v>0</v>
      </c>
    </row>
    <row r="279" spans="1:8">
      <c r="A279" s="424" t="str">
        <f t="shared" si="21"/>
        <v>АЛФА БЪЛГАРИЯ АД</v>
      </c>
      <c r="B279" s="424" t="str">
        <f t="shared" si="22"/>
        <v>200845765</v>
      </c>
      <c r="C279" s="428">
        <f t="shared" si="23"/>
        <v>45565</v>
      </c>
      <c r="D279" s="424" t="s">
        <v>544</v>
      </c>
      <c r="E279" s="424">
        <v>3</v>
      </c>
      <c r="F279" s="430" t="s">
        <v>543</v>
      </c>
      <c r="G279" s="424"/>
      <c r="H279" s="429">
        <f>'4-Отчет за собствения капитал'!E30</f>
        <v>0</v>
      </c>
    </row>
    <row r="280" spans="1:8">
      <c r="A280" s="424" t="str">
        <f t="shared" si="21"/>
        <v>АЛФА БЪЛГАРИЯ АД</v>
      </c>
      <c r="B280" s="424" t="str">
        <f t="shared" si="22"/>
        <v>200845765</v>
      </c>
      <c r="C280" s="428">
        <f t="shared" si="23"/>
        <v>45565</v>
      </c>
      <c r="D280" s="424" t="s">
        <v>546</v>
      </c>
      <c r="E280" s="424">
        <v>3</v>
      </c>
      <c r="F280" s="430" t="s">
        <v>545</v>
      </c>
      <c r="G280" s="424"/>
      <c r="H280" s="429">
        <f>'4-Отчет за собствения капитал'!E31</f>
        <v>3</v>
      </c>
    </row>
    <row r="281" spans="1:8">
      <c r="A281" s="424" t="str">
        <f t="shared" si="21"/>
        <v>АЛФА БЪЛГАРИЯ АД</v>
      </c>
      <c r="B281" s="424" t="str">
        <f t="shared" si="22"/>
        <v>200845765</v>
      </c>
      <c r="C281" s="428">
        <f t="shared" si="23"/>
        <v>45565</v>
      </c>
      <c r="D281" s="424" t="s">
        <v>548</v>
      </c>
      <c r="E281" s="424">
        <v>3</v>
      </c>
      <c r="F281" s="430" t="s">
        <v>547</v>
      </c>
      <c r="G281" s="424"/>
      <c r="H281" s="429">
        <f>'4-Отчет за собствения капитал'!E32</f>
        <v>0</v>
      </c>
    </row>
    <row r="282" spans="1:8">
      <c r="A282" s="424" t="str">
        <f t="shared" ref="A282:A345" si="24">pdeName</f>
        <v>АЛФА БЪЛГАРИЯ АД</v>
      </c>
      <c r="B282" s="424" t="str">
        <f t="shared" ref="B282:B345" si="25">pdeBulstat</f>
        <v>200845765</v>
      </c>
      <c r="C282" s="428">
        <f t="shared" ref="C282:C345" si="26">endDate</f>
        <v>45565</v>
      </c>
      <c r="D282" s="424" t="s">
        <v>550</v>
      </c>
      <c r="E282" s="424">
        <v>3</v>
      </c>
      <c r="F282" s="430" t="s">
        <v>549</v>
      </c>
      <c r="G282" s="424"/>
      <c r="H282" s="429">
        <f>'4-Отчет за собствения капитал'!E33</f>
        <v>0</v>
      </c>
    </row>
    <row r="283" spans="1:8">
      <c r="A283" s="424" t="str">
        <f t="shared" si="24"/>
        <v>АЛФА БЪЛГАРИЯ АД</v>
      </c>
      <c r="B283" s="424" t="str">
        <f t="shared" si="25"/>
        <v>200845765</v>
      </c>
      <c r="C283" s="428">
        <f t="shared" si="26"/>
        <v>45565</v>
      </c>
      <c r="D283" s="424" t="s">
        <v>552</v>
      </c>
      <c r="E283" s="424">
        <v>3</v>
      </c>
      <c r="F283" s="430" t="s">
        <v>551</v>
      </c>
      <c r="G283" s="424"/>
      <c r="H283" s="429">
        <f>'4-Отчет за собствения капитал'!E34</f>
        <v>3</v>
      </c>
    </row>
    <row r="284" spans="1:8">
      <c r="A284" s="424" t="str">
        <f t="shared" si="24"/>
        <v>АЛФА БЪЛГАРИЯ АД</v>
      </c>
      <c r="B284" s="424" t="str">
        <f t="shared" si="25"/>
        <v>200845765</v>
      </c>
      <c r="C284" s="428">
        <f t="shared" si="26"/>
        <v>45565</v>
      </c>
      <c r="D284" s="424" t="s">
        <v>512</v>
      </c>
      <c r="E284" s="424">
        <v>4</v>
      </c>
      <c r="F284" s="430" t="s">
        <v>511</v>
      </c>
      <c r="G284" s="424"/>
      <c r="H284" s="429">
        <f>'4-Отчет за собствения капитал'!F13</f>
        <v>24</v>
      </c>
    </row>
    <row r="285" spans="1:8">
      <c r="A285" s="424" t="str">
        <f t="shared" si="24"/>
        <v>АЛФА БЪЛГАРИЯ АД</v>
      </c>
      <c r="B285" s="424" t="str">
        <f t="shared" si="25"/>
        <v>200845765</v>
      </c>
      <c r="C285" s="428">
        <f t="shared" si="26"/>
        <v>45565</v>
      </c>
      <c r="D285" s="424" t="s">
        <v>514</v>
      </c>
      <c r="E285" s="424">
        <v>4</v>
      </c>
      <c r="F285" s="430" t="s">
        <v>513</v>
      </c>
      <c r="G285" s="424"/>
      <c r="H285" s="429">
        <f>'4-Отчет за собствения капитал'!F14</f>
        <v>0</v>
      </c>
    </row>
    <row r="286" spans="1:8">
      <c r="A286" s="424" t="str">
        <f t="shared" si="24"/>
        <v>АЛФА БЪЛГАРИЯ АД</v>
      </c>
      <c r="B286" s="424" t="str">
        <f t="shared" si="25"/>
        <v>200845765</v>
      </c>
      <c r="C286" s="428">
        <f t="shared" si="26"/>
        <v>45565</v>
      </c>
      <c r="D286" s="424" t="s">
        <v>516</v>
      </c>
      <c r="E286" s="424">
        <v>4</v>
      </c>
      <c r="F286" s="430" t="s">
        <v>515</v>
      </c>
      <c r="G286" s="424"/>
      <c r="H286" s="429">
        <f>'4-Отчет за собствения капитал'!F15</f>
        <v>0</v>
      </c>
    </row>
    <row r="287" spans="1:8">
      <c r="A287" s="424" t="str">
        <f t="shared" si="24"/>
        <v>АЛФА БЪЛГАРИЯ АД</v>
      </c>
      <c r="B287" s="424" t="str">
        <f t="shared" si="25"/>
        <v>200845765</v>
      </c>
      <c r="C287" s="428">
        <f t="shared" si="26"/>
        <v>45565</v>
      </c>
      <c r="D287" s="424" t="s">
        <v>518</v>
      </c>
      <c r="E287" s="424">
        <v>4</v>
      </c>
      <c r="F287" s="430" t="s">
        <v>517</v>
      </c>
      <c r="G287" s="424"/>
      <c r="H287" s="429">
        <f>'4-Отчет за собствения капитал'!F16</f>
        <v>0</v>
      </c>
    </row>
    <row r="288" spans="1:8">
      <c r="A288" s="424" t="str">
        <f t="shared" si="24"/>
        <v>АЛФА БЪЛГАРИЯ АД</v>
      </c>
      <c r="B288" s="424" t="str">
        <f t="shared" si="25"/>
        <v>200845765</v>
      </c>
      <c r="C288" s="428">
        <f t="shared" si="26"/>
        <v>45565</v>
      </c>
      <c r="D288" s="424" t="s">
        <v>520</v>
      </c>
      <c r="E288" s="424">
        <v>4</v>
      </c>
      <c r="F288" s="430" t="s">
        <v>519</v>
      </c>
      <c r="G288" s="424"/>
      <c r="H288" s="429">
        <f>'4-Отчет за собствения капитал'!F17</f>
        <v>24</v>
      </c>
    </row>
    <row r="289" spans="1:8">
      <c r="A289" s="424" t="str">
        <f t="shared" si="24"/>
        <v>АЛФА БЪЛГАРИЯ АД</v>
      </c>
      <c r="B289" s="424" t="str">
        <f t="shared" si="25"/>
        <v>200845765</v>
      </c>
      <c r="C289" s="428">
        <f t="shared" si="26"/>
        <v>45565</v>
      </c>
      <c r="D289" s="424" t="s">
        <v>522</v>
      </c>
      <c r="E289" s="424">
        <v>4</v>
      </c>
      <c r="F289" s="430" t="s">
        <v>521</v>
      </c>
      <c r="G289" s="424"/>
      <c r="H289" s="429">
        <f>'4-Отчет за собствения капитал'!F18</f>
        <v>0</v>
      </c>
    </row>
    <row r="290" spans="1:8">
      <c r="A290" s="424" t="str">
        <f t="shared" si="24"/>
        <v>АЛФА БЪЛГАРИЯ АД</v>
      </c>
      <c r="B290" s="424" t="str">
        <f t="shared" si="25"/>
        <v>200845765</v>
      </c>
      <c r="C290" s="428">
        <f t="shared" si="26"/>
        <v>45565</v>
      </c>
      <c r="D290" s="424" t="s">
        <v>524</v>
      </c>
      <c r="E290" s="424">
        <v>4</v>
      </c>
      <c r="F290" s="430" t="s">
        <v>523</v>
      </c>
      <c r="G290" s="424"/>
      <c r="H290" s="429">
        <f>'4-Отчет за собствения капитал'!F19</f>
        <v>0</v>
      </c>
    </row>
    <row r="291" spans="1:8">
      <c r="A291" s="424" t="str">
        <f t="shared" si="24"/>
        <v>АЛФА БЪЛГАРИЯ АД</v>
      </c>
      <c r="B291" s="424" t="str">
        <f t="shared" si="25"/>
        <v>200845765</v>
      </c>
      <c r="C291" s="428">
        <f t="shared" si="26"/>
        <v>45565</v>
      </c>
      <c r="D291" s="424" t="s">
        <v>526</v>
      </c>
      <c r="E291" s="424">
        <v>4</v>
      </c>
      <c r="F291" s="430" t="s">
        <v>525</v>
      </c>
      <c r="G291" s="424"/>
      <c r="H291" s="429">
        <f>'4-Отчет за собствения капитал'!F20</f>
        <v>0</v>
      </c>
    </row>
    <row r="292" spans="1:8">
      <c r="A292" s="424" t="str">
        <f t="shared" si="24"/>
        <v>АЛФА БЪЛГАРИЯ АД</v>
      </c>
      <c r="B292" s="424" t="str">
        <f t="shared" si="25"/>
        <v>200845765</v>
      </c>
      <c r="C292" s="428">
        <f t="shared" si="26"/>
        <v>45565</v>
      </c>
      <c r="D292" s="424" t="s">
        <v>528</v>
      </c>
      <c r="E292" s="424">
        <v>4</v>
      </c>
      <c r="F292" s="430" t="s">
        <v>527</v>
      </c>
      <c r="G292" s="424"/>
      <c r="H292" s="429">
        <f>'4-Отчет за собствения капитал'!F21</f>
        <v>0</v>
      </c>
    </row>
    <row r="293" spans="1:8">
      <c r="A293" s="424" t="str">
        <f t="shared" si="24"/>
        <v>АЛФА БЪЛГАРИЯ АД</v>
      </c>
      <c r="B293" s="424" t="str">
        <f t="shared" si="25"/>
        <v>200845765</v>
      </c>
      <c r="C293" s="428">
        <f t="shared" si="26"/>
        <v>45565</v>
      </c>
      <c r="D293" s="424" t="s">
        <v>530</v>
      </c>
      <c r="E293" s="424">
        <v>4</v>
      </c>
      <c r="F293" s="430" t="s">
        <v>529</v>
      </c>
      <c r="G293" s="424"/>
      <c r="H293" s="429">
        <f>'4-Отчет за собствения капитал'!F22</f>
        <v>0</v>
      </c>
    </row>
    <row r="294" spans="1:8">
      <c r="A294" s="424" t="str">
        <f t="shared" si="24"/>
        <v>АЛФА БЪЛГАРИЯ АД</v>
      </c>
      <c r="B294" s="424" t="str">
        <f t="shared" si="25"/>
        <v>200845765</v>
      </c>
      <c r="C294" s="428">
        <f t="shared" si="26"/>
        <v>45565</v>
      </c>
      <c r="D294" s="424" t="s">
        <v>532</v>
      </c>
      <c r="E294" s="424">
        <v>4</v>
      </c>
      <c r="F294" s="430" t="s">
        <v>531</v>
      </c>
      <c r="G294" s="424"/>
      <c r="H294" s="429">
        <f>'4-Отчет за собствения капитал'!F23</f>
        <v>0</v>
      </c>
    </row>
    <row r="295" spans="1:8">
      <c r="A295" s="424" t="str">
        <f t="shared" si="24"/>
        <v>АЛФА БЪЛГАРИЯ АД</v>
      </c>
      <c r="B295" s="424" t="str">
        <f t="shared" si="25"/>
        <v>200845765</v>
      </c>
      <c r="C295" s="428">
        <f t="shared" si="26"/>
        <v>45565</v>
      </c>
      <c r="D295" s="424" t="s">
        <v>534</v>
      </c>
      <c r="E295" s="424">
        <v>4</v>
      </c>
      <c r="F295" s="430" t="s">
        <v>533</v>
      </c>
      <c r="G295" s="424"/>
      <c r="H295" s="429">
        <f>'4-Отчет за собствения капитал'!F24</f>
        <v>0</v>
      </c>
    </row>
    <row r="296" spans="1:8">
      <c r="A296" s="424" t="str">
        <f t="shared" si="24"/>
        <v>АЛФА БЪЛГАРИЯ АД</v>
      </c>
      <c r="B296" s="424" t="str">
        <f t="shared" si="25"/>
        <v>200845765</v>
      </c>
      <c r="C296" s="428">
        <f t="shared" si="26"/>
        <v>45565</v>
      </c>
      <c r="D296" s="424" t="s">
        <v>536</v>
      </c>
      <c r="E296" s="424">
        <v>4</v>
      </c>
      <c r="F296" s="430" t="s">
        <v>535</v>
      </c>
      <c r="G296" s="424"/>
      <c r="H296" s="429">
        <f>'4-Отчет за собствения капитал'!F25</f>
        <v>0</v>
      </c>
    </row>
    <row r="297" spans="1:8">
      <c r="A297" s="424" t="str">
        <f t="shared" si="24"/>
        <v>АЛФА БЪЛГАРИЯ АД</v>
      </c>
      <c r="B297" s="424" t="str">
        <f t="shared" si="25"/>
        <v>200845765</v>
      </c>
      <c r="C297" s="428">
        <f t="shared" si="26"/>
        <v>45565</v>
      </c>
      <c r="D297" s="424" t="s">
        <v>538</v>
      </c>
      <c r="E297" s="424">
        <v>4</v>
      </c>
      <c r="F297" s="430" t="s">
        <v>537</v>
      </c>
      <c r="G297" s="424"/>
      <c r="H297" s="429">
        <f>'4-Отчет за собствения капитал'!F26</f>
        <v>0</v>
      </c>
    </row>
    <row r="298" spans="1:8">
      <c r="A298" s="424" t="str">
        <f t="shared" si="24"/>
        <v>АЛФА БЪЛГАРИЯ АД</v>
      </c>
      <c r="B298" s="424" t="str">
        <f t="shared" si="25"/>
        <v>200845765</v>
      </c>
      <c r="C298" s="428">
        <f t="shared" si="26"/>
        <v>45565</v>
      </c>
      <c r="D298" s="424" t="s">
        <v>539</v>
      </c>
      <c r="E298" s="424">
        <v>4</v>
      </c>
      <c r="F298" s="430" t="s">
        <v>533</v>
      </c>
      <c r="G298" s="424"/>
      <c r="H298" s="429">
        <f>'4-Отчет за собствения капитал'!F27</f>
        <v>0</v>
      </c>
    </row>
    <row r="299" spans="1:8">
      <c r="A299" s="424" t="str">
        <f t="shared" si="24"/>
        <v>АЛФА БЪЛГАРИЯ АД</v>
      </c>
      <c r="B299" s="424" t="str">
        <f t="shared" si="25"/>
        <v>200845765</v>
      </c>
      <c r="C299" s="428">
        <f t="shared" si="26"/>
        <v>45565</v>
      </c>
      <c r="D299" s="424" t="s">
        <v>540</v>
      </c>
      <c r="E299" s="424">
        <v>4</v>
      </c>
      <c r="F299" s="430" t="s">
        <v>535</v>
      </c>
      <c r="G299" s="424"/>
      <c r="H299" s="429">
        <f>'4-Отчет за собствения капитал'!F28</f>
        <v>0</v>
      </c>
    </row>
    <row r="300" spans="1:8">
      <c r="A300" s="424" t="str">
        <f t="shared" si="24"/>
        <v>АЛФА БЪЛГАРИЯ АД</v>
      </c>
      <c r="B300" s="424" t="str">
        <f t="shared" si="25"/>
        <v>200845765</v>
      </c>
      <c r="C300" s="428">
        <f t="shared" si="26"/>
        <v>45565</v>
      </c>
      <c r="D300" s="424" t="s">
        <v>542</v>
      </c>
      <c r="E300" s="424">
        <v>4</v>
      </c>
      <c r="F300" s="430" t="s">
        <v>541</v>
      </c>
      <c r="G300" s="424"/>
      <c r="H300" s="429">
        <f>'4-Отчет за собствения капитал'!F29</f>
        <v>0</v>
      </c>
    </row>
    <row r="301" spans="1:8">
      <c r="A301" s="424" t="str">
        <f t="shared" si="24"/>
        <v>АЛФА БЪЛГАРИЯ АД</v>
      </c>
      <c r="B301" s="424" t="str">
        <f t="shared" si="25"/>
        <v>200845765</v>
      </c>
      <c r="C301" s="428">
        <f t="shared" si="26"/>
        <v>45565</v>
      </c>
      <c r="D301" s="424" t="s">
        <v>544</v>
      </c>
      <c r="E301" s="424">
        <v>4</v>
      </c>
      <c r="F301" s="430" t="s">
        <v>543</v>
      </c>
      <c r="G301" s="424"/>
      <c r="H301" s="429">
        <f>'4-Отчет за собствения капитал'!F30</f>
        <v>0</v>
      </c>
    </row>
    <row r="302" spans="1:8">
      <c r="A302" s="424" t="str">
        <f t="shared" si="24"/>
        <v>АЛФА БЪЛГАРИЯ АД</v>
      </c>
      <c r="B302" s="424" t="str">
        <f t="shared" si="25"/>
        <v>200845765</v>
      </c>
      <c r="C302" s="428">
        <f t="shared" si="26"/>
        <v>45565</v>
      </c>
      <c r="D302" s="424" t="s">
        <v>546</v>
      </c>
      <c r="E302" s="424">
        <v>4</v>
      </c>
      <c r="F302" s="430" t="s">
        <v>545</v>
      </c>
      <c r="G302" s="424"/>
      <c r="H302" s="429">
        <f>'4-Отчет за собствения капитал'!F31</f>
        <v>24</v>
      </c>
    </row>
    <row r="303" spans="1:8">
      <c r="A303" s="424" t="str">
        <f t="shared" si="24"/>
        <v>АЛФА БЪЛГАРИЯ АД</v>
      </c>
      <c r="B303" s="424" t="str">
        <f t="shared" si="25"/>
        <v>200845765</v>
      </c>
      <c r="C303" s="428">
        <f t="shared" si="26"/>
        <v>45565</v>
      </c>
      <c r="D303" s="424" t="s">
        <v>548</v>
      </c>
      <c r="E303" s="424">
        <v>4</v>
      </c>
      <c r="F303" s="430" t="s">
        <v>547</v>
      </c>
      <c r="G303" s="424"/>
      <c r="H303" s="429">
        <f>'4-Отчет за собствения капитал'!F32</f>
        <v>0</v>
      </c>
    </row>
    <row r="304" spans="1:8">
      <c r="A304" s="424" t="str">
        <f t="shared" si="24"/>
        <v>АЛФА БЪЛГАРИЯ АД</v>
      </c>
      <c r="B304" s="424" t="str">
        <f t="shared" si="25"/>
        <v>200845765</v>
      </c>
      <c r="C304" s="428">
        <f t="shared" si="26"/>
        <v>45565</v>
      </c>
      <c r="D304" s="424" t="s">
        <v>550</v>
      </c>
      <c r="E304" s="424">
        <v>4</v>
      </c>
      <c r="F304" s="430" t="s">
        <v>549</v>
      </c>
      <c r="G304" s="424"/>
      <c r="H304" s="429">
        <f>'4-Отчет за собствения капитал'!F33</f>
        <v>0</v>
      </c>
    </row>
    <row r="305" spans="1:8">
      <c r="A305" s="424" t="str">
        <f t="shared" si="24"/>
        <v>АЛФА БЪЛГАРИЯ АД</v>
      </c>
      <c r="B305" s="424" t="str">
        <f t="shared" si="25"/>
        <v>200845765</v>
      </c>
      <c r="C305" s="428">
        <f t="shared" si="26"/>
        <v>45565</v>
      </c>
      <c r="D305" s="424" t="s">
        <v>552</v>
      </c>
      <c r="E305" s="424">
        <v>4</v>
      </c>
      <c r="F305" s="430" t="s">
        <v>551</v>
      </c>
      <c r="G305" s="424"/>
      <c r="H305" s="429">
        <f>'4-Отчет за собствения капитал'!F34</f>
        <v>24</v>
      </c>
    </row>
    <row r="306" spans="1:8">
      <c r="A306" s="424" t="str">
        <f t="shared" si="24"/>
        <v>АЛФА БЪЛГАРИЯ АД</v>
      </c>
      <c r="B306" s="424" t="str">
        <f t="shared" si="25"/>
        <v>200845765</v>
      </c>
      <c r="C306" s="428">
        <f t="shared" si="26"/>
        <v>45565</v>
      </c>
      <c r="D306" s="424" t="s">
        <v>512</v>
      </c>
      <c r="E306" s="424">
        <v>5</v>
      </c>
      <c r="F306" s="430" t="s">
        <v>511</v>
      </c>
      <c r="G306" s="424"/>
      <c r="H306" s="429">
        <f>'4-Отчет за собствения капитал'!G13</f>
        <v>0</v>
      </c>
    </row>
    <row r="307" spans="1:8">
      <c r="A307" s="424" t="str">
        <f t="shared" si="24"/>
        <v>АЛФА БЪЛГАРИЯ АД</v>
      </c>
      <c r="B307" s="424" t="str">
        <f t="shared" si="25"/>
        <v>200845765</v>
      </c>
      <c r="C307" s="428">
        <f t="shared" si="26"/>
        <v>45565</v>
      </c>
      <c r="D307" s="424" t="s">
        <v>514</v>
      </c>
      <c r="E307" s="424">
        <v>5</v>
      </c>
      <c r="F307" s="430" t="s">
        <v>513</v>
      </c>
      <c r="G307" s="424"/>
      <c r="H307" s="429">
        <f>'4-Отчет за собствения капитал'!G14</f>
        <v>0</v>
      </c>
    </row>
    <row r="308" spans="1:8">
      <c r="A308" s="424" t="str">
        <f t="shared" si="24"/>
        <v>АЛФА БЪЛГАРИЯ АД</v>
      </c>
      <c r="B308" s="424" t="str">
        <f t="shared" si="25"/>
        <v>200845765</v>
      </c>
      <c r="C308" s="428">
        <f t="shared" si="26"/>
        <v>45565</v>
      </c>
      <c r="D308" s="424" t="s">
        <v>516</v>
      </c>
      <c r="E308" s="424">
        <v>5</v>
      </c>
      <c r="F308" s="430" t="s">
        <v>515</v>
      </c>
      <c r="G308" s="424"/>
      <c r="H308" s="429">
        <f>'4-Отчет за собствения капитал'!G15</f>
        <v>0</v>
      </c>
    </row>
    <row r="309" spans="1:8">
      <c r="A309" s="424" t="str">
        <f t="shared" si="24"/>
        <v>АЛФА БЪЛГАРИЯ АД</v>
      </c>
      <c r="B309" s="424" t="str">
        <f t="shared" si="25"/>
        <v>200845765</v>
      </c>
      <c r="C309" s="428">
        <f t="shared" si="26"/>
        <v>45565</v>
      </c>
      <c r="D309" s="424" t="s">
        <v>518</v>
      </c>
      <c r="E309" s="424">
        <v>5</v>
      </c>
      <c r="F309" s="430" t="s">
        <v>517</v>
      </c>
      <c r="G309" s="424"/>
      <c r="H309" s="429">
        <f>'4-Отчет за собствения капитал'!G16</f>
        <v>0</v>
      </c>
    </row>
    <row r="310" spans="1:8">
      <c r="A310" s="424" t="str">
        <f t="shared" si="24"/>
        <v>АЛФА БЪЛГАРИЯ АД</v>
      </c>
      <c r="B310" s="424" t="str">
        <f t="shared" si="25"/>
        <v>200845765</v>
      </c>
      <c r="C310" s="428">
        <f t="shared" si="26"/>
        <v>45565</v>
      </c>
      <c r="D310" s="424" t="s">
        <v>520</v>
      </c>
      <c r="E310" s="424">
        <v>5</v>
      </c>
      <c r="F310" s="430" t="s">
        <v>519</v>
      </c>
      <c r="G310" s="424"/>
      <c r="H310" s="429">
        <f>'4-Отчет за собствения капитал'!G17</f>
        <v>0</v>
      </c>
    </row>
    <row r="311" spans="1:8">
      <c r="A311" s="424" t="str">
        <f t="shared" si="24"/>
        <v>АЛФА БЪЛГАРИЯ АД</v>
      </c>
      <c r="B311" s="424" t="str">
        <f t="shared" si="25"/>
        <v>200845765</v>
      </c>
      <c r="C311" s="428">
        <f t="shared" si="26"/>
        <v>45565</v>
      </c>
      <c r="D311" s="424" t="s">
        <v>522</v>
      </c>
      <c r="E311" s="424">
        <v>5</v>
      </c>
      <c r="F311" s="430" t="s">
        <v>521</v>
      </c>
      <c r="G311" s="424"/>
      <c r="H311" s="429">
        <f>'4-Отчет за собствения капитал'!G18</f>
        <v>0</v>
      </c>
    </row>
    <row r="312" spans="1:8">
      <c r="A312" s="424" t="str">
        <f t="shared" si="24"/>
        <v>АЛФА БЪЛГАРИЯ АД</v>
      </c>
      <c r="B312" s="424" t="str">
        <f t="shared" si="25"/>
        <v>200845765</v>
      </c>
      <c r="C312" s="428">
        <f t="shared" si="26"/>
        <v>45565</v>
      </c>
      <c r="D312" s="424" t="s">
        <v>524</v>
      </c>
      <c r="E312" s="424">
        <v>5</v>
      </c>
      <c r="F312" s="430" t="s">
        <v>523</v>
      </c>
      <c r="G312" s="424"/>
      <c r="H312" s="429">
        <f>'4-Отчет за собствения капитал'!G19</f>
        <v>0</v>
      </c>
    </row>
    <row r="313" spans="1:8">
      <c r="A313" s="424" t="str">
        <f t="shared" si="24"/>
        <v>АЛФА БЪЛГАРИЯ АД</v>
      </c>
      <c r="B313" s="424" t="str">
        <f t="shared" si="25"/>
        <v>200845765</v>
      </c>
      <c r="C313" s="428">
        <f t="shared" si="26"/>
        <v>45565</v>
      </c>
      <c r="D313" s="424" t="s">
        <v>526</v>
      </c>
      <c r="E313" s="424">
        <v>5</v>
      </c>
      <c r="F313" s="430" t="s">
        <v>525</v>
      </c>
      <c r="G313" s="424"/>
      <c r="H313" s="429">
        <f>'4-Отчет за собствения капитал'!G20</f>
        <v>0</v>
      </c>
    </row>
    <row r="314" spans="1:8">
      <c r="A314" s="424" t="str">
        <f t="shared" si="24"/>
        <v>АЛФА БЪЛГАРИЯ АД</v>
      </c>
      <c r="B314" s="424" t="str">
        <f t="shared" si="25"/>
        <v>200845765</v>
      </c>
      <c r="C314" s="428">
        <f t="shared" si="26"/>
        <v>45565</v>
      </c>
      <c r="D314" s="424" t="s">
        <v>528</v>
      </c>
      <c r="E314" s="424">
        <v>5</v>
      </c>
      <c r="F314" s="430" t="s">
        <v>527</v>
      </c>
      <c r="G314" s="424"/>
      <c r="H314" s="429">
        <f>'4-Отчет за собствения капитал'!G21</f>
        <v>0</v>
      </c>
    </row>
    <row r="315" spans="1:8">
      <c r="A315" s="424" t="str">
        <f t="shared" si="24"/>
        <v>АЛФА БЪЛГАРИЯ АД</v>
      </c>
      <c r="B315" s="424" t="str">
        <f t="shared" si="25"/>
        <v>200845765</v>
      </c>
      <c r="C315" s="428">
        <f t="shared" si="26"/>
        <v>45565</v>
      </c>
      <c r="D315" s="424" t="s">
        <v>530</v>
      </c>
      <c r="E315" s="424">
        <v>5</v>
      </c>
      <c r="F315" s="430" t="s">
        <v>529</v>
      </c>
      <c r="G315" s="424"/>
      <c r="H315" s="429">
        <f>'4-Отчет за собствения капитал'!G22</f>
        <v>0</v>
      </c>
    </row>
    <row r="316" spans="1:8">
      <c r="A316" s="424" t="str">
        <f t="shared" si="24"/>
        <v>АЛФА БЪЛГАРИЯ АД</v>
      </c>
      <c r="B316" s="424" t="str">
        <f t="shared" si="25"/>
        <v>200845765</v>
      </c>
      <c r="C316" s="428">
        <f t="shared" si="26"/>
        <v>45565</v>
      </c>
      <c r="D316" s="424" t="s">
        <v>532</v>
      </c>
      <c r="E316" s="424">
        <v>5</v>
      </c>
      <c r="F316" s="430" t="s">
        <v>531</v>
      </c>
      <c r="G316" s="424"/>
      <c r="H316" s="429">
        <f>'4-Отчет за собствения капитал'!G23</f>
        <v>0</v>
      </c>
    </row>
    <row r="317" spans="1:8">
      <c r="A317" s="424" t="str">
        <f t="shared" si="24"/>
        <v>АЛФА БЪЛГАРИЯ АД</v>
      </c>
      <c r="B317" s="424" t="str">
        <f t="shared" si="25"/>
        <v>200845765</v>
      </c>
      <c r="C317" s="428">
        <f t="shared" si="26"/>
        <v>45565</v>
      </c>
      <c r="D317" s="424" t="s">
        <v>534</v>
      </c>
      <c r="E317" s="424">
        <v>5</v>
      </c>
      <c r="F317" s="430" t="s">
        <v>533</v>
      </c>
      <c r="G317" s="424"/>
      <c r="H317" s="429">
        <f>'4-Отчет за собствения капитал'!G24</f>
        <v>0</v>
      </c>
    </row>
    <row r="318" spans="1:8">
      <c r="A318" s="424" t="str">
        <f t="shared" si="24"/>
        <v>АЛФА БЪЛГАРИЯ АД</v>
      </c>
      <c r="B318" s="424" t="str">
        <f t="shared" si="25"/>
        <v>200845765</v>
      </c>
      <c r="C318" s="428">
        <f t="shared" si="26"/>
        <v>45565</v>
      </c>
      <c r="D318" s="424" t="s">
        <v>536</v>
      </c>
      <c r="E318" s="424">
        <v>5</v>
      </c>
      <c r="F318" s="430" t="s">
        <v>535</v>
      </c>
      <c r="G318" s="424"/>
      <c r="H318" s="429">
        <f>'4-Отчет за собствения капитал'!G25</f>
        <v>0</v>
      </c>
    </row>
    <row r="319" spans="1:8">
      <c r="A319" s="424" t="str">
        <f t="shared" si="24"/>
        <v>АЛФА БЪЛГАРИЯ АД</v>
      </c>
      <c r="B319" s="424" t="str">
        <f t="shared" si="25"/>
        <v>200845765</v>
      </c>
      <c r="C319" s="428">
        <f t="shared" si="26"/>
        <v>45565</v>
      </c>
      <c r="D319" s="424" t="s">
        <v>538</v>
      </c>
      <c r="E319" s="424">
        <v>5</v>
      </c>
      <c r="F319" s="430" t="s">
        <v>537</v>
      </c>
      <c r="G319" s="424"/>
      <c r="H319" s="429">
        <f>'4-Отчет за собствения капитал'!G26</f>
        <v>0</v>
      </c>
    </row>
    <row r="320" spans="1:8">
      <c r="A320" s="424" t="str">
        <f t="shared" si="24"/>
        <v>АЛФА БЪЛГАРИЯ АД</v>
      </c>
      <c r="B320" s="424" t="str">
        <f t="shared" si="25"/>
        <v>200845765</v>
      </c>
      <c r="C320" s="428">
        <f t="shared" si="26"/>
        <v>45565</v>
      </c>
      <c r="D320" s="424" t="s">
        <v>539</v>
      </c>
      <c r="E320" s="424">
        <v>5</v>
      </c>
      <c r="F320" s="430" t="s">
        <v>533</v>
      </c>
      <c r="G320" s="424"/>
      <c r="H320" s="429">
        <f>'4-Отчет за собствения капитал'!G27</f>
        <v>0</v>
      </c>
    </row>
    <row r="321" spans="1:8">
      <c r="A321" s="424" t="str">
        <f t="shared" si="24"/>
        <v>АЛФА БЪЛГАРИЯ АД</v>
      </c>
      <c r="B321" s="424" t="str">
        <f t="shared" si="25"/>
        <v>200845765</v>
      </c>
      <c r="C321" s="428">
        <f t="shared" si="26"/>
        <v>45565</v>
      </c>
      <c r="D321" s="424" t="s">
        <v>540</v>
      </c>
      <c r="E321" s="424">
        <v>5</v>
      </c>
      <c r="F321" s="430" t="s">
        <v>535</v>
      </c>
      <c r="G321" s="424"/>
      <c r="H321" s="429">
        <f>'4-Отчет за собствения капитал'!G28</f>
        <v>0</v>
      </c>
    </row>
    <row r="322" spans="1:8">
      <c r="A322" s="424" t="str">
        <f t="shared" si="24"/>
        <v>АЛФА БЪЛГАРИЯ АД</v>
      </c>
      <c r="B322" s="424" t="str">
        <f t="shared" si="25"/>
        <v>200845765</v>
      </c>
      <c r="C322" s="428">
        <f t="shared" si="26"/>
        <v>45565</v>
      </c>
      <c r="D322" s="424" t="s">
        <v>542</v>
      </c>
      <c r="E322" s="424">
        <v>5</v>
      </c>
      <c r="F322" s="430" t="s">
        <v>541</v>
      </c>
      <c r="G322" s="424"/>
      <c r="H322" s="429">
        <f>'4-Отчет за собствения капитал'!G29</f>
        <v>0</v>
      </c>
    </row>
    <row r="323" spans="1:8">
      <c r="A323" s="424" t="str">
        <f t="shared" si="24"/>
        <v>АЛФА БЪЛГАРИЯ АД</v>
      </c>
      <c r="B323" s="424" t="str">
        <f t="shared" si="25"/>
        <v>200845765</v>
      </c>
      <c r="C323" s="428">
        <f t="shared" si="26"/>
        <v>45565</v>
      </c>
      <c r="D323" s="424" t="s">
        <v>544</v>
      </c>
      <c r="E323" s="424">
        <v>5</v>
      </c>
      <c r="F323" s="430" t="s">
        <v>543</v>
      </c>
      <c r="G323" s="424"/>
      <c r="H323" s="429">
        <f>'4-Отчет за собствения капитал'!G30</f>
        <v>0</v>
      </c>
    </row>
    <row r="324" spans="1:8">
      <c r="A324" s="424" t="str">
        <f t="shared" si="24"/>
        <v>АЛФА БЪЛГАРИЯ АД</v>
      </c>
      <c r="B324" s="424" t="str">
        <f t="shared" si="25"/>
        <v>200845765</v>
      </c>
      <c r="C324" s="428">
        <f t="shared" si="26"/>
        <v>45565</v>
      </c>
      <c r="D324" s="424" t="s">
        <v>546</v>
      </c>
      <c r="E324" s="424">
        <v>5</v>
      </c>
      <c r="F324" s="430" t="s">
        <v>545</v>
      </c>
      <c r="G324" s="424"/>
      <c r="H324" s="429">
        <f>'4-Отчет за собствения капитал'!G31</f>
        <v>0</v>
      </c>
    </row>
    <row r="325" spans="1:8">
      <c r="A325" s="424" t="str">
        <f t="shared" si="24"/>
        <v>АЛФА БЪЛГАРИЯ АД</v>
      </c>
      <c r="B325" s="424" t="str">
        <f t="shared" si="25"/>
        <v>200845765</v>
      </c>
      <c r="C325" s="428">
        <f t="shared" si="26"/>
        <v>45565</v>
      </c>
      <c r="D325" s="424" t="s">
        <v>548</v>
      </c>
      <c r="E325" s="424">
        <v>5</v>
      </c>
      <c r="F325" s="430" t="s">
        <v>547</v>
      </c>
      <c r="G325" s="424"/>
      <c r="H325" s="429">
        <f>'4-Отчет за собствения капитал'!G32</f>
        <v>0</v>
      </c>
    </row>
    <row r="326" spans="1:8">
      <c r="A326" s="424" t="str">
        <f t="shared" si="24"/>
        <v>АЛФА БЪЛГАРИЯ АД</v>
      </c>
      <c r="B326" s="424" t="str">
        <f t="shared" si="25"/>
        <v>200845765</v>
      </c>
      <c r="C326" s="428">
        <f t="shared" si="26"/>
        <v>45565</v>
      </c>
      <c r="D326" s="424" t="s">
        <v>550</v>
      </c>
      <c r="E326" s="424">
        <v>5</v>
      </c>
      <c r="F326" s="430" t="s">
        <v>549</v>
      </c>
      <c r="G326" s="424"/>
      <c r="H326" s="429">
        <f>'4-Отчет за собствения капитал'!G33</f>
        <v>0</v>
      </c>
    </row>
    <row r="327" spans="1:8">
      <c r="A327" s="424" t="str">
        <f t="shared" si="24"/>
        <v>АЛФА БЪЛГАРИЯ АД</v>
      </c>
      <c r="B327" s="424" t="str">
        <f t="shared" si="25"/>
        <v>200845765</v>
      </c>
      <c r="C327" s="428">
        <f t="shared" si="26"/>
        <v>45565</v>
      </c>
      <c r="D327" s="424" t="s">
        <v>552</v>
      </c>
      <c r="E327" s="424">
        <v>5</v>
      </c>
      <c r="F327" s="430" t="s">
        <v>551</v>
      </c>
      <c r="G327" s="424"/>
      <c r="H327" s="429">
        <f>'4-Отчет за собствения капитал'!G34</f>
        <v>0</v>
      </c>
    </row>
    <row r="328" spans="1:8">
      <c r="A328" s="424" t="str">
        <f t="shared" si="24"/>
        <v>АЛФА БЪЛГАРИЯ АД</v>
      </c>
      <c r="B328" s="424" t="str">
        <f t="shared" si="25"/>
        <v>200845765</v>
      </c>
      <c r="C328" s="428">
        <f t="shared" si="26"/>
        <v>45565</v>
      </c>
      <c r="D328" s="424" t="s">
        <v>512</v>
      </c>
      <c r="E328" s="424">
        <v>6</v>
      </c>
      <c r="F328" s="430" t="s">
        <v>511</v>
      </c>
      <c r="G328" s="424"/>
      <c r="H328" s="429">
        <f>'4-Отчет за собствения капитал'!H13</f>
        <v>0</v>
      </c>
    </row>
    <row r="329" spans="1:8">
      <c r="A329" s="424" t="str">
        <f t="shared" si="24"/>
        <v>АЛФА БЪЛГАРИЯ АД</v>
      </c>
      <c r="B329" s="424" t="str">
        <f t="shared" si="25"/>
        <v>200845765</v>
      </c>
      <c r="C329" s="428">
        <f t="shared" si="26"/>
        <v>45565</v>
      </c>
      <c r="D329" s="424" t="s">
        <v>514</v>
      </c>
      <c r="E329" s="424">
        <v>6</v>
      </c>
      <c r="F329" s="430" t="s">
        <v>513</v>
      </c>
      <c r="G329" s="424"/>
      <c r="H329" s="429">
        <f>'4-Отчет за собствения капитал'!H14</f>
        <v>0</v>
      </c>
    </row>
    <row r="330" spans="1:8">
      <c r="A330" s="424" t="str">
        <f t="shared" si="24"/>
        <v>АЛФА БЪЛГАРИЯ АД</v>
      </c>
      <c r="B330" s="424" t="str">
        <f t="shared" si="25"/>
        <v>200845765</v>
      </c>
      <c r="C330" s="428">
        <f t="shared" si="26"/>
        <v>45565</v>
      </c>
      <c r="D330" s="424" t="s">
        <v>516</v>
      </c>
      <c r="E330" s="424">
        <v>6</v>
      </c>
      <c r="F330" s="430" t="s">
        <v>515</v>
      </c>
      <c r="G330" s="424"/>
      <c r="H330" s="429">
        <f>'4-Отчет за собствения капитал'!H15</f>
        <v>0</v>
      </c>
    </row>
    <row r="331" spans="1:8">
      <c r="A331" s="424" t="str">
        <f t="shared" si="24"/>
        <v>АЛФА БЪЛГАРИЯ АД</v>
      </c>
      <c r="B331" s="424" t="str">
        <f t="shared" si="25"/>
        <v>200845765</v>
      </c>
      <c r="C331" s="428">
        <f t="shared" si="26"/>
        <v>45565</v>
      </c>
      <c r="D331" s="424" t="s">
        <v>518</v>
      </c>
      <c r="E331" s="424">
        <v>6</v>
      </c>
      <c r="F331" s="430" t="s">
        <v>517</v>
      </c>
      <c r="G331" s="424"/>
      <c r="H331" s="429">
        <f>'4-Отчет за собствения капитал'!H16</f>
        <v>0</v>
      </c>
    </row>
    <row r="332" spans="1:8">
      <c r="A332" s="424" t="str">
        <f t="shared" si="24"/>
        <v>АЛФА БЪЛГАРИЯ АД</v>
      </c>
      <c r="B332" s="424" t="str">
        <f t="shared" si="25"/>
        <v>200845765</v>
      </c>
      <c r="C332" s="428">
        <f t="shared" si="26"/>
        <v>45565</v>
      </c>
      <c r="D332" s="424" t="s">
        <v>520</v>
      </c>
      <c r="E332" s="424">
        <v>6</v>
      </c>
      <c r="F332" s="430" t="s">
        <v>519</v>
      </c>
      <c r="G332" s="424"/>
      <c r="H332" s="429">
        <f>'4-Отчет за собствения капитал'!H17</f>
        <v>0</v>
      </c>
    </row>
    <row r="333" spans="1:8">
      <c r="A333" s="424" t="str">
        <f t="shared" si="24"/>
        <v>АЛФА БЪЛГАРИЯ АД</v>
      </c>
      <c r="B333" s="424" t="str">
        <f t="shared" si="25"/>
        <v>200845765</v>
      </c>
      <c r="C333" s="428">
        <f t="shared" si="26"/>
        <v>45565</v>
      </c>
      <c r="D333" s="424" t="s">
        <v>522</v>
      </c>
      <c r="E333" s="424">
        <v>6</v>
      </c>
      <c r="F333" s="430" t="s">
        <v>521</v>
      </c>
      <c r="G333" s="424"/>
      <c r="H333" s="429">
        <f>'4-Отчет за собствения капитал'!H18</f>
        <v>0</v>
      </c>
    </row>
    <row r="334" spans="1:8">
      <c r="A334" s="424" t="str">
        <f t="shared" si="24"/>
        <v>АЛФА БЪЛГАРИЯ АД</v>
      </c>
      <c r="B334" s="424" t="str">
        <f t="shared" si="25"/>
        <v>200845765</v>
      </c>
      <c r="C334" s="428">
        <f t="shared" si="26"/>
        <v>45565</v>
      </c>
      <c r="D334" s="424" t="s">
        <v>524</v>
      </c>
      <c r="E334" s="424">
        <v>6</v>
      </c>
      <c r="F334" s="430" t="s">
        <v>523</v>
      </c>
      <c r="G334" s="424"/>
      <c r="H334" s="429">
        <f>'4-Отчет за собствения капитал'!H19</f>
        <v>0</v>
      </c>
    </row>
    <row r="335" spans="1:8">
      <c r="A335" s="424" t="str">
        <f t="shared" si="24"/>
        <v>АЛФА БЪЛГАРИЯ АД</v>
      </c>
      <c r="B335" s="424" t="str">
        <f t="shared" si="25"/>
        <v>200845765</v>
      </c>
      <c r="C335" s="428">
        <f t="shared" si="26"/>
        <v>45565</v>
      </c>
      <c r="D335" s="424" t="s">
        <v>526</v>
      </c>
      <c r="E335" s="424">
        <v>6</v>
      </c>
      <c r="F335" s="430" t="s">
        <v>525</v>
      </c>
      <c r="G335" s="424"/>
      <c r="H335" s="429">
        <f>'4-Отчет за собствения капитал'!H20</f>
        <v>0</v>
      </c>
    </row>
    <row r="336" spans="1:8">
      <c r="A336" s="424" t="str">
        <f t="shared" si="24"/>
        <v>АЛФА БЪЛГАРИЯ АД</v>
      </c>
      <c r="B336" s="424" t="str">
        <f t="shared" si="25"/>
        <v>200845765</v>
      </c>
      <c r="C336" s="428">
        <f t="shared" si="26"/>
        <v>45565</v>
      </c>
      <c r="D336" s="424" t="s">
        <v>528</v>
      </c>
      <c r="E336" s="424">
        <v>6</v>
      </c>
      <c r="F336" s="430" t="s">
        <v>527</v>
      </c>
      <c r="G336" s="424"/>
      <c r="H336" s="429">
        <f>'4-Отчет за собствения капитал'!H21</f>
        <v>0</v>
      </c>
    </row>
    <row r="337" spans="1:8">
      <c r="A337" s="424" t="str">
        <f t="shared" si="24"/>
        <v>АЛФА БЪЛГАРИЯ АД</v>
      </c>
      <c r="B337" s="424" t="str">
        <f t="shared" si="25"/>
        <v>200845765</v>
      </c>
      <c r="C337" s="428">
        <f t="shared" si="26"/>
        <v>45565</v>
      </c>
      <c r="D337" s="424" t="s">
        <v>530</v>
      </c>
      <c r="E337" s="424">
        <v>6</v>
      </c>
      <c r="F337" s="430" t="s">
        <v>529</v>
      </c>
      <c r="G337" s="424"/>
      <c r="H337" s="429">
        <f>'4-Отчет за собствения капитал'!H22</f>
        <v>0</v>
      </c>
    </row>
    <row r="338" spans="1:8">
      <c r="A338" s="424" t="str">
        <f t="shared" si="24"/>
        <v>АЛФА БЪЛГАРИЯ АД</v>
      </c>
      <c r="B338" s="424" t="str">
        <f t="shared" si="25"/>
        <v>200845765</v>
      </c>
      <c r="C338" s="428">
        <f t="shared" si="26"/>
        <v>45565</v>
      </c>
      <c r="D338" s="424" t="s">
        <v>532</v>
      </c>
      <c r="E338" s="424">
        <v>6</v>
      </c>
      <c r="F338" s="430" t="s">
        <v>531</v>
      </c>
      <c r="G338" s="424"/>
      <c r="H338" s="429">
        <f>'4-Отчет за собствения капитал'!H23</f>
        <v>0</v>
      </c>
    </row>
    <row r="339" spans="1:8">
      <c r="A339" s="424" t="str">
        <f t="shared" si="24"/>
        <v>АЛФА БЪЛГАРИЯ АД</v>
      </c>
      <c r="B339" s="424" t="str">
        <f t="shared" si="25"/>
        <v>200845765</v>
      </c>
      <c r="C339" s="428">
        <f t="shared" si="26"/>
        <v>45565</v>
      </c>
      <c r="D339" s="424" t="s">
        <v>534</v>
      </c>
      <c r="E339" s="424">
        <v>6</v>
      </c>
      <c r="F339" s="430" t="s">
        <v>533</v>
      </c>
      <c r="G339" s="424"/>
      <c r="H339" s="429">
        <f>'4-Отчет за собствения капитал'!H24</f>
        <v>0</v>
      </c>
    </row>
    <row r="340" spans="1:8">
      <c r="A340" s="424" t="str">
        <f t="shared" si="24"/>
        <v>АЛФА БЪЛГАРИЯ АД</v>
      </c>
      <c r="B340" s="424" t="str">
        <f t="shared" si="25"/>
        <v>200845765</v>
      </c>
      <c r="C340" s="428">
        <f t="shared" si="26"/>
        <v>45565</v>
      </c>
      <c r="D340" s="424" t="s">
        <v>536</v>
      </c>
      <c r="E340" s="424">
        <v>6</v>
      </c>
      <c r="F340" s="430" t="s">
        <v>535</v>
      </c>
      <c r="G340" s="424"/>
      <c r="H340" s="429">
        <f>'4-Отчет за собствения капитал'!H25</f>
        <v>0</v>
      </c>
    </row>
    <row r="341" spans="1:8">
      <c r="A341" s="424" t="str">
        <f t="shared" si="24"/>
        <v>АЛФА БЪЛГАРИЯ АД</v>
      </c>
      <c r="B341" s="424" t="str">
        <f t="shared" si="25"/>
        <v>200845765</v>
      </c>
      <c r="C341" s="428">
        <f t="shared" si="26"/>
        <v>45565</v>
      </c>
      <c r="D341" s="424" t="s">
        <v>538</v>
      </c>
      <c r="E341" s="424">
        <v>6</v>
      </c>
      <c r="F341" s="430" t="s">
        <v>537</v>
      </c>
      <c r="G341" s="424"/>
      <c r="H341" s="429">
        <f>'4-Отчет за собствения капитал'!H26</f>
        <v>0</v>
      </c>
    </row>
    <row r="342" spans="1:8">
      <c r="A342" s="424" t="str">
        <f t="shared" si="24"/>
        <v>АЛФА БЪЛГАРИЯ АД</v>
      </c>
      <c r="B342" s="424" t="str">
        <f t="shared" si="25"/>
        <v>200845765</v>
      </c>
      <c r="C342" s="428">
        <f t="shared" si="26"/>
        <v>45565</v>
      </c>
      <c r="D342" s="424" t="s">
        <v>539</v>
      </c>
      <c r="E342" s="424">
        <v>6</v>
      </c>
      <c r="F342" s="430" t="s">
        <v>533</v>
      </c>
      <c r="G342" s="424"/>
      <c r="H342" s="429">
        <f>'4-Отчет за собствения капитал'!H27</f>
        <v>0</v>
      </c>
    </row>
    <row r="343" spans="1:8">
      <c r="A343" s="424" t="str">
        <f t="shared" si="24"/>
        <v>АЛФА БЪЛГАРИЯ АД</v>
      </c>
      <c r="B343" s="424" t="str">
        <f t="shared" si="25"/>
        <v>200845765</v>
      </c>
      <c r="C343" s="428">
        <f t="shared" si="26"/>
        <v>45565</v>
      </c>
      <c r="D343" s="424" t="s">
        <v>540</v>
      </c>
      <c r="E343" s="424">
        <v>6</v>
      </c>
      <c r="F343" s="430" t="s">
        <v>535</v>
      </c>
      <c r="G343" s="424"/>
      <c r="H343" s="429">
        <f>'4-Отчет за собствения капитал'!H28</f>
        <v>0</v>
      </c>
    </row>
    <row r="344" spans="1:8">
      <c r="A344" s="424" t="str">
        <f t="shared" si="24"/>
        <v>АЛФА БЪЛГАРИЯ АД</v>
      </c>
      <c r="B344" s="424" t="str">
        <f t="shared" si="25"/>
        <v>200845765</v>
      </c>
      <c r="C344" s="428">
        <f t="shared" si="26"/>
        <v>45565</v>
      </c>
      <c r="D344" s="424" t="s">
        <v>542</v>
      </c>
      <c r="E344" s="424">
        <v>6</v>
      </c>
      <c r="F344" s="430" t="s">
        <v>541</v>
      </c>
      <c r="G344" s="424"/>
      <c r="H344" s="429">
        <f>'4-Отчет за собствения капитал'!H29</f>
        <v>0</v>
      </c>
    </row>
    <row r="345" spans="1:8">
      <c r="A345" s="424" t="str">
        <f t="shared" si="24"/>
        <v>АЛФА БЪЛГАРИЯ АД</v>
      </c>
      <c r="B345" s="424" t="str">
        <f t="shared" si="25"/>
        <v>200845765</v>
      </c>
      <c r="C345" s="428">
        <f t="shared" si="26"/>
        <v>45565</v>
      </c>
      <c r="D345" s="424" t="s">
        <v>544</v>
      </c>
      <c r="E345" s="424">
        <v>6</v>
      </c>
      <c r="F345" s="430" t="s">
        <v>543</v>
      </c>
      <c r="G345" s="424"/>
      <c r="H345" s="429">
        <f>'4-Отчет за собствения капитал'!H30</f>
        <v>0</v>
      </c>
    </row>
    <row r="346" spans="1:8">
      <c r="A346" s="424" t="str">
        <f t="shared" ref="A346:A409" si="27">pdeName</f>
        <v>АЛФА БЪЛГАРИЯ АД</v>
      </c>
      <c r="B346" s="424" t="str">
        <f t="shared" ref="B346:B409" si="28">pdeBulstat</f>
        <v>200845765</v>
      </c>
      <c r="C346" s="428">
        <f t="shared" ref="C346:C409" si="29">endDate</f>
        <v>45565</v>
      </c>
      <c r="D346" s="424" t="s">
        <v>546</v>
      </c>
      <c r="E346" s="424">
        <v>6</v>
      </c>
      <c r="F346" s="430" t="s">
        <v>545</v>
      </c>
      <c r="G346" s="424"/>
      <c r="H346" s="429">
        <f>'4-Отчет за собствения капитал'!H31</f>
        <v>0</v>
      </c>
    </row>
    <row r="347" spans="1:8">
      <c r="A347" s="424" t="str">
        <f t="shared" si="27"/>
        <v>АЛФА БЪЛГАРИЯ АД</v>
      </c>
      <c r="B347" s="424" t="str">
        <f t="shared" si="28"/>
        <v>200845765</v>
      </c>
      <c r="C347" s="428">
        <f t="shared" si="29"/>
        <v>45565</v>
      </c>
      <c r="D347" s="424" t="s">
        <v>548</v>
      </c>
      <c r="E347" s="424">
        <v>6</v>
      </c>
      <c r="F347" s="430" t="s">
        <v>547</v>
      </c>
      <c r="G347" s="424"/>
      <c r="H347" s="429">
        <f>'4-Отчет за собствения капитал'!H32</f>
        <v>0</v>
      </c>
    </row>
    <row r="348" spans="1:8">
      <c r="A348" s="424" t="str">
        <f t="shared" si="27"/>
        <v>АЛФА БЪЛГАРИЯ АД</v>
      </c>
      <c r="B348" s="424" t="str">
        <f t="shared" si="28"/>
        <v>200845765</v>
      </c>
      <c r="C348" s="428">
        <f t="shared" si="29"/>
        <v>45565</v>
      </c>
      <c r="D348" s="424" t="s">
        <v>550</v>
      </c>
      <c r="E348" s="424">
        <v>6</v>
      </c>
      <c r="F348" s="430" t="s">
        <v>549</v>
      </c>
      <c r="G348" s="424"/>
      <c r="H348" s="429">
        <f>'4-Отчет за собствения капитал'!H33</f>
        <v>0</v>
      </c>
    </row>
    <row r="349" spans="1:8">
      <c r="A349" s="424" t="str">
        <f t="shared" si="27"/>
        <v>АЛФА БЪЛГАРИЯ АД</v>
      </c>
      <c r="B349" s="424" t="str">
        <f t="shared" si="28"/>
        <v>200845765</v>
      </c>
      <c r="C349" s="428">
        <f t="shared" si="29"/>
        <v>45565</v>
      </c>
      <c r="D349" s="424" t="s">
        <v>552</v>
      </c>
      <c r="E349" s="424">
        <v>6</v>
      </c>
      <c r="F349" s="430" t="s">
        <v>551</v>
      </c>
      <c r="G349" s="424"/>
      <c r="H349" s="429">
        <f>'4-Отчет за собствения капитал'!H34</f>
        <v>0</v>
      </c>
    </row>
    <row r="350" spans="1:8">
      <c r="A350" s="424" t="str">
        <f t="shared" si="27"/>
        <v>АЛФА БЪЛГАРИЯ АД</v>
      </c>
      <c r="B350" s="424" t="str">
        <f t="shared" si="28"/>
        <v>200845765</v>
      </c>
      <c r="C350" s="428">
        <f t="shared" si="29"/>
        <v>45565</v>
      </c>
      <c r="D350" s="424" t="s">
        <v>512</v>
      </c>
      <c r="E350" s="424">
        <v>7</v>
      </c>
      <c r="F350" s="430" t="s">
        <v>511</v>
      </c>
      <c r="G350" s="424"/>
      <c r="H350" s="429">
        <f>'4-Отчет за собствения капитал'!I13</f>
        <v>218</v>
      </c>
    </row>
    <row r="351" spans="1:8">
      <c r="A351" s="424" t="str">
        <f t="shared" si="27"/>
        <v>АЛФА БЪЛГАРИЯ АД</v>
      </c>
      <c r="B351" s="424" t="str">
        <f t="shared" si="28"/>
        <v>200845765</v>
      </c>
      <c r="C351" s="428">
        <f t="shared" si="29"/>
        <v>45565</v>
      </c>
      <c r="D351" s="424" t="s">
        <v>514</v>
      </c>
      <c r="E351" s="424">
        <v>7</v>
      </c>
      <c r="F351" s="430" t="s">
        <v>513</v>
      </c>
      <c r="G351" s="424"/>
      <c r="H351" s="429">
        <f>'4-Отчет за собствения капитал'!I14</f>
        <v>0</v>
      </c>
    </row>
    <row r="352" spans="1:8">
      <c r="A352" s="424" t="str">
        <f t="shared" si="27"/>
        <v>АЛФА БЪЛГАРИЯ АД</v>
      </c>
      <c r="B352" s="424" t="str">
        <f t="shared" si="28"/>
        <v>200845765</v>
      </c>
      <c r="C352" s="428">
        <f t="shared" si="29"/>
        <v>45565</v>
      </c>
      <c r="D352" s="424" t="s">
        <v>516</v>
      </c>
      <c r="E352" s="424">
        <v>7</v>
      </c>
      <c r="F352" s="430" t="s">
        <v>515</v>
      </c>
      <c r="G352" s="424"/>
      <c r="H352" s="429">
        <f>'4-Отчет за собствения капитал'!I15</f>
        <v>0</v>
      </c>
    </row>
    <row r="353" spans="1:8">
      <c r="A353" s="424" t="str">
        <f t="shared" si="27"/>
        <v>АЛФА БЪЛГАРИЯ АД</v>
      </c>
      <c r="B353" s="424" t="str">
        <f t="shared" si="28"/>
        <v>200845765</v>
      </c>
      <c r="C353" s="428">
        <f t="shared" si="29"/>
        <v>45565</v>
      </c>
      <c r="D353" s="424" t="s">
        <v>518</v>
      </c>
      <c r="E353" s="424">
        <v>7</v>
      </c>
      <c r="F353" s="430" t="s">
        <v>517</v>
      </c>
      <c r="G353" s="424"/>
      <c r="H353" s="429">
        <f>'4-Отчет за собствения капитал'!I16</f>
        <v>0</v>
      </c>
    </row>
    <row r="354" spans="1:8">
      <c r="A354" s="424" t="str">
        <f t="shared" si="27"/>
        <v>АЛФА БЪЛГАРИЯ АД</v>
      </c>
      <c r="B354" s="424" t="str">
        <f t="shared" si="28"/>
        <v>200845765</v>
      </c>
      <c r="C354" s="428">
        <f t="shared" si="29"/>
        <v>45565</v>
      </c>
      <c r="D354" s="424" t="s">
        <v>520</v>
      </c>
      <c r="E354" s="424">
        <v>7</v>
      </c>
      <c r="F354" s="430" t="s">
        <v>519</v>
      </c>
      <c r="G354" s="424"/>
      <c r="H354" s="429">
        <f>'4-Отчет за собствения капитал'!I17</f>
        <v>218</v>
      </c>
    </row>
    <row r="355" spans="1:8">
      <c r="A355" s="424" t="str">
        <f t="shared" si="27"/>
        <v>АЛФА БЪЛГАРИЯ АД</v>
      </c>
      <c r="B355" s="424" t="str">
        <f t="shared" si="28"/>
        <v>200845765</v>
      </c>
      <c r="C355" s="428">
        <f t="shared" si="29"/>
        <v>45565</v>
      </c>
      <c r="D355" s="424" t="s">
        <v>522</v>
      </c>
      <c r="E355" s="424">
        <v>7</v>
      </c>
      <c r="F355" s="430" t="s">
        <v>521</v>
      </c>
      <c r="G355" s="424"/>
      <c r="H355" s="429">
        <f>'4-Отчет за собствения капитал'!I18</f>
        <v>464</v>
      </c>
    </row>
    <row r="356" spans="1:8">
      <c r="A356" s="424" t="str">
        <f t="shared" si="27"/>
        <v>АЛФА БЪЛГАРИЯ АД</v>
      </c>
      <c r="B356" s="424" t="str">
        <f t="shared" si="28"/>
        <v>200845765</v>
      </c>
      <c r="C356" s="428">
        <f t="shared" si="29"/>
        <v>45565</v>
      </c>
      <c r="D356" s="424" t="s">
        <v>524</v>
      </c>
      <c r="E356" s="424">
        <v>7</v>
      </c>
      <c r="F356" s="430" t="s">
        <v>523</v>
      </c>
      <c r="G356" s="424"/>
      <c r="H356" s="429">
        <f>'4-Отчет за собствения капитал'!I19</f>
        <v>0</v>
      </c>
    </row>
    <row r="357" spans="1:8">
      <c r="A357" s="424" t="str">
        <f t="shared" si="27"/>
        <v>АЛФА БЪЛГАРИЯ АД</v>
      </c>
      <c r="B357" s="424" t="str">
        <f t="shared" si="28"/>
        <v>200845765</v>
      </c>
      <c r="C357" s="428">
        <f t="shared" si="29"/>
        <v>45565</v>
      </c>
      <c r="D357" s="424" t="s">
        <v>526</v>
      </c>
      <c r="E357" s="424">
        <v>7</v>
      </c>
      <c r="F357" s="430" t="s">
        <v>525</v>
      </c>
      <c r="G357" s="424"/>
      <c r="H357" s="429">
        <f>'4-Отчет за собствения капитал'!I20</f>
        <v>0</v>
      </c>
    </row>
    <row r="358" spans="1:8">
      <c r="A358" s="424" t="str">
        <f t="shared" si="27"/>
        <v>АЛФА БЪЛГАРИЯ АД</v>
      </c>
      <c r="B358" s="424" t="str">
        <f t="shared" si="28"/>
        <v>200845765</v>
      </c>
      <c r="C358" s="428">
        <f t="shared" si="29"/>
        <v>45565</v>
      </c>
      <c r="D358" s="424" t="s">
        <v>528</v>
      </c>
      <c r="E358" s="424">
        <v>7</v>
      </c>
      <c r="F358" s="430" t="s">
        <v>527</v>
      </c>
      <c r="G358" s="424"/>
      <c r="H358" s="429">
        <f>'4-Отчет за собствения капитал'!I21</f>
        <v>0</v>
      </c>
    </row>
    <row r="359" spans="1:8">
      <c r="A359" s="424" t="str">
        <f t="shared" si="27"/>
        <v>АЛФА БЪЛГАРИЯ АД</v>
      </c>
      <c r="B359" s="424" t="str">
        <f t="shared" si="28"/>
        <v>200845765</v>
      </c>
      <c r="C359" s="428">
        <f t="shared" si="29"/>
        <v>45565</v>
      </c>
      <c r="D359" s="424" t="s">
        <v>530</v>
      </c>
      <c r="E359" s="424">
        <v>7</v>
      </c>
      <c r="F359" s="430" t="s">
        <v>529</v>
      </c>
      <c r="G359" s="424"/>
      <c r="H359" s="429">
        <f>'4-Отчет за собствения капитал'!I22</f>
        <v>0</v>
      </c>
    </row>
    <row r="360" spans="1:8">
      <c r="A360" s="424" t="str">
        <f t="shared" si="27"/>
        <v>АЛФА БЪЛГАРИЯ АД</v>
      </c>
      <c r="B360" s="424" t="str">
        <f t="shared" si="28"/>
        <v>200845765</v>
      </c>
      <c r="C360" s="428">
        <f t="shared" si="29"/>
        <v>45565</v>
      </c>
      <c r="D360" s="424" t="s">
        <v>532</v>
      </c>
      <c r="E360" s="424">
        <v>7</v>
      </c>
      <c r="F360" s="430" t="s">
        <v>531</v>
      </c>
      <c r="G360" s="424"/>
      <c r="H360" s="429">
        <f>'4-Отчет за собствения капитал'!I23</f>
        <v>0</v>
      </c>
    </row>
    <row r="361" spans="1:8">
      <c r="A361" s="424" t="str">
        <f t="shared" si="27"/>
        <v>АЛФА БЪЛГАРИЯ АД</v>
      </c>
      <c r="B361" s="424" t="str">
        <f t="shared" si="28"/>
        <v>200845765</v>
      </c>
      <c r="C361" s="428">
        <f t="shared" si="29"/>
        <v>45565</v>
      </c>
      <c r="D361" s="424" t="s">
        <v>534</v>
      </c>
      <c r="E361" s="424">
        <v>7</v>
      </c>
      <c r="F361" s="430" t="s">
        <v>533</v>
      </c>
      <c r="G361" s="424"/>
      <c r="H361" s="429">
        <f>'4-Отчет за собствения капитал'!I24</f>
        <v>0</v>
      </c>
    </row>
    <row r="362" spans="1:8">
      <c r="A362" s="424" t="str">
        <f t="shared" si="27"/>
        <v>АЛФА БЪЛГАРИЯ АД</v>
      </c>
      <c r="B362" s="424" t="str">
        <f t="shared" si="28"/>
        <v>200845765</v>
      </c>
      <c r="C362" s="428">
        <f t="shared" si="29"/>
        <v>45565</v>
      </c>
      <c r="D362" s="424" t="s">
        <v>536</v>
      </c>
      <c r="E362" s="424">
        <v>7</v>
      </c>
      <c r="F362" s="430" t="s">
        <v>535</v>
      </c>
      <c r="G362" s="424"/>
      <c r="H362" s="429">
        <f>'4-Отчет за собствения капитал'!I25</f>
        <v>0</v>
      </c>
    </row>
    <row r="363" spans="1:8">
      <c r="A363" s="424" t="str">
        <f t="shared" si="27"/>
        <v>АЛФА БЪЛГАРИЯ АД</v>
      </c>
      <c r="B363" s="424" t="str">
        <f t="shared" si="28"/>
        <v>200845765</v>
      </c>
      <c r="C363" s="428">
        <f t="shared" si="29"/>
        <v>45565</v>
      </c>
      <c r="D363" s="424" t="s">
        <v>538</v>
      </c>
      <c r="E363" s="424">
        <v>7</v>
      </c>
      <c r="F363" s="430" t="s">
        <v>537</v>
      </c>
      <c r="G363" s="424"/>
      <c r="H363" s="429">
        <f>'4-Отчет за собствения капитал'!I26</f>
        <v>0</v>
      </c>
    </row>
    <row r="364" spans="1:8">
      <c r="A364" s="424" t="str">
        <f t="shared" si="27"/>
        <v>АЛФА БЪЛГАРИЯ АД</v>
      </c>
      <c r="B364" s="424" t="str">
        <f t="shared" si="28"/>
        <v>200845765</v>
      </c>
      <c r="C364" s="428">
        <f t="shared" si="29"/>
        <v>45565</v>
      </c>
      <c r="D364" s="424" t="s">
        <v>539</v>
      </c>
      <c r="E364" s="424">
        <v>7</v>
      </c>
      <c r="F364" s="430" t="s">
        <v>533</v>
      </c>
      <c r="G364" s="424"/>
      <c r="H364" s="429">
        <f>'4-Отчет за собствения капитал'!I27</f>
        <v>0</v>
      </c>
    </row>
    <row r="365" spans="1:8">
      <c r="A365" s="424" t="str">
        <f t="shared" si="27"/>
        <v>АЛФА БЪЛГАРИЯ АД</v>
      </c>
      <c r="B365" s="424" t="str">
        <f t="shared" si="28"/>
        <v>200845765</v>
      </c>
      <c r="C365" s="428">
        <f t="shared" si="29"/>
        <v>45565</v>
      </c>
      <c r="D365" s="424" t="s">
        <v>540</v>
      </c>
      <c r="E365" s="424">
        <v>7</v>
      </c>
      <c r="F365" s="430" t="s">
        <v>535</v>
      </c>
      <c r="G365" s="424"/>
      <c r="H365" s="429">
        <f>'4-Отчет за собствения капитал'!I28</f>
        <v>0</v>
      </c>
    </row>
    <row r="366" spans="1:8">
      <c r="A366" s="424" t="str">
        <f t="shared" si="27"/>
        <v>АЛФА БЪЛГАРИЯ АД</v>
      </c>
      <c r="B366" s="424" t="str">
        <f t="shared" si="28"/>
        <v>200845765</v>
      </c>
      <c r="C366" s="428">
        <f t="shared" si="29"/>
        <v>45565</v>
      </c>
      <c r="D366" s="424" t="s">
        <v>542</v>
      </c>
      <c r="E366" s="424">
        <v>7</v>
      </c>
      <c r="F366" s="430" t="s">
        <v>541</v>
      </c>
      <c r="G366" s="424"/>
      <c r="H366" s="429">
        <f>'4-Отчет за собствения капитал'!I29</f>
        <v>0</v>
      </c>
    </row>
    <row r="367" spans="1:8">
      <c r="A367" s="424" t="str">
        <f t="shared" si="27"/>
        <v>АЛФА БЪЛГАРИЯ АД</v>
      </c>
      <c r="B367" s="424" t="str">
        <f t="shared" si="28"/>
        <v>200845765</v>
      </c>
      <c r="C367" s="428">
        <f t="shared" si="29"/>
        <v>45565</v>
      </c>
      <c r="D367" s="424" t="s">
        <v>544</v>
      </c>
      <c r="E367" s="424">
        <v>7</v>
      </c>
      <c r="F367" s="430" t="s">
        <v>543</v>
      </c>
      <c r="G367" s="424"/>
      <c r="H367" s="429">
        <f>'4-Отчет за собствения капитал'!I30</f>
        <v>0</v>
      </c>
    </row>
    <row r="368" spans="1:8">
      <c r="A368" s="424" t="str">
        <f t="shared" si="27"/>
        <v>АЛФА БЪЛГАРИЯ АД</v>
      </c>
      <c r="B368" s="424" t="str">
        <f t="shared" si="28"/>
        <v>200845765</v>
      </c>
      <c r="C368" s="428">
        <f t="shared" si="29"/>
        <v>45565</v>
      </c>
      <c r="D368" s="424" t="s">
        <v>546</v>
      </c>
      <c r="E368" s="424">
        <v>7</v>
      </c>
      <c r="F368" s="430" t="s">
        <v>545</v>
      </c>
      <c r="G368" s="424"/>
      <c r="H368" s="429">
        <f>'4-Отчет за собствения капитал'!I31</f>
        <v>682</v>
      </c>
    </row>
    <row r="369" spans="1:8">
      <c r="A369" s="424" t="str">
        <f t="shared" si="27"/>
        <v>АЛФА БЪЛГАРИЯ АД</v>
      </c>
      <c r="B369" s="424" t="str">
        <f t="shared" si="28"/>
        <v>200845765</v>
      </c>
      <c r="C369" s="428">
        <f t="shared" si="29"/>
        <v>45565</v>
      </c>
      <c r="D369" s="424" t="s">
        <v>548</v>
      </c>
      <c r="E369" s="424">
        <v>7</v>
      </c>
      <c r="F369" s="430" t="s">
        <v>547</v>
      </c>
      <c r="G369" s="424"/>
      <c r="H369" s="429">
        <f>'4-Отчет за собствения капитал'!I32</f>
        <v>0</v>
      </c>
    </row>
    <row r="370" spans="1:8">
      <c r="A370" s="424" t="str">
        <f t="shared" si="27"/>
        <v>АЛФА БЪЛГАРИЯ АД</v>
      </c>
      <c r="B370" s="424" t="str">
        <f t="shared" si="28"/>
        <v>200845765</v>
      </c>
      <c r="C370" s="428">
        <f t="shared" si="29"/>
        <v>45565</v>
      </c>
      <c r="D370" s="424" t="s">
        <v>550</v>
      </c>
      <c r="E370" s="424">
        <v>7</v>
      </c>
      <c r="F370" s="430" t="s">
        <v>549</v>
      </c>
      <c r="G370" s="424"/>
      <c r="H370" s="429">
        <f>'4-Отчет за собствения капитал'!I33</f>
        <v>0</v>
      </c>
    </row>
    <row r="371" spans="1:8">
      <c r="A371" s="424" t="str">
        <f t="shared" si="27"/>
        <v>АЛФА БЪЛГАРИЯ АД</v>
      </c>
      <c r="B371" s="424" t="str">
        <f t="shared" si="28"/>
        <v>200845765</v>
      </c>
      <c r="C371" s="428">
        <f t="shared" si="29"/>
        <v>45565</v>
      </c>
      <c r="D371" s="424" t="s">
        <v>552</v>
      </c>
      <c r="E371" s="424">
        <v>7</v>
      </c>
      <c r="F371" s="430" t="s">
        <v>551</v>
      </c>
      <c r="G371" s="424"/>
      <c r="H371" s="429">
        <f>'4-Отчет за собствения капитал'!I34</f>
        <v>682</v>
      </c>
    </row>
    <row r="372" spans="1:8">
      <c r="A372" s="424" t="str">
        <f t="shared" si="27"/>
        <v>АЛФА БЪЛГАРИЯ АД</v>
      </c>
      <c r="B372" s="424" t="str">
        <f t="shared" si="28"/>
        <v>200845765</v>
      </c>
      <c r="C372" s="428">
        <f t="shared" si="29"/>
        <v>45565</v>
      </c>
      <c r="D372" s="424" t="s">
        <v>512</v>
      </c>
      <c r="E372" s="424">
        <v>8</v>
      </c>
      <c r="F372" s="430" t="s">
        <v>511</v>
      </c>
      <c r="G372" s="424"/>
      <c r="H372" s="429">
        <f>'4-Отчет за собствения капитал'!J13</f>
        <v>-912</v>
      </c>
    </row>
    <row r="373" spans="1:8">
      <c r="A373" s="424" t="str">
        <f t="shared" si="27"/>
        <v>АЛФА БЪЛГАРИЯ АД</v>
      </c>
      <c r="B373" s="424" t="str">
        <f t="shared" si="28"/>
        <v>200845765</v>
      </c>
      <c r="C373" s="428">
        <f t="shared" si="29"/>
        <v>45565</v>
      </c>
      <c r="D373" s="424" t="s">
        <v>514</v>
      </c>
      <c r="E373" s="424">
        <v>8</v>
      </c>
      <c r="F373" s="430" t="s">
        <v>513</v>
      </c>
      <c r="G373" s="424"/>
      <c r="H373" s="429">
        <f>'4-Отчет за собствения капитал'!J14</f>
        <v>0</v>
      </c>
    </row>
    <row r="374" spans="1:8">
      <c r="A374" s="424" t="str">
        <f t="shared" si="27"/>
        <v>АЛФА БЪЛГАРИЯ АД</v>
      </c>
      <c r="B374" s="424" t="str">
        <f t="shared" si="28"/>
        <v>200845765</v>
      </c>
      <c r="C374" s="428">
        <f t="shared" si="29"/>
        <v>45565</v>
      </c>
      <c r="D374" s="424" t="s">
        <v>516</v>
      </c>
      <c r="E374" s="424">
        <v>8</v>
      </c>
      <c r="F374" s="430" t="s">
        <v>515</v>
      </c>
      <c r="G374" s="424"/>
      <c r="H374" s="429">
        <f>'4-Отчет за собствения капитал'!J15</f>
        <v>0</v>
      </c>
    </row>
    <row r="375" spans="1:8">
      <c r="A375" s="424" t="str">
        <f t="shared" si="27"/>
        <v>АЛФА БЪЛГАРИЯ АД</v>
      </c>
      <c r="B375" s="424" t="str">
        <f t="shared" si="28"/>
        <v>200845765</v>
      </c>
      <c r="C375" s="428">
        <f t="shared" si="29"/>
        <v>45565</v>
      </c>
      <c r="D375" s="424" t="s">
        <v>518</v>
      </c>
      <c r="E375" s="424">
        <v>8</v>
      </c>
      <c r="F375" s="430" t="s">
        <v>517</v>
      </c>
      <c r="G375" s="424"/>
      <c r="H375" s="429">
        <f>'4-Отчет за собствения капитал'!J16</f>
        <v>0</v>
      </c>
    </row>
    <row r="376" spans="1:8">
      <c r="A376" s="424" t="str">
        <f t="shared" si="27"/>
        <v>АЛФА БЪЛГАРИЯ АД</v>
      </c>
      <c r="B376" s="424" t="str">
        <f t="shared" si="28"/>
        <v>200845765</v>
      </c>
      <c r="C376" s="428">
        <f t="shared" si="29"/>
        <v>45565</v>
      </c>
      <c r="D376" s="424" t="s">
        <v>520</v>
      </c>
      <c r="E376" s="424">
        <v>8</v>
      </c>
      <c r="F376" s="430" t="s">
        <v>519</v>
      </c>
      <c r="G376" s="424"/>
      <c r="H376" s="429">
        <f>'4-Отчет за собствения капитал'!J17</f>
        <v>-912</v>
      </c>
    </row>
    <row r="377" spans="1:8">
      <c r="A377" s="424" t="str">
        <f t="shared" si="27"/>
        <v>АЛФА БЪЛГАРИЯ АД</v>
      </c>
      <c r="B377" s="424" t="str">
        <f t="shared" si="28"/>
        <v>200845765</v>
      </c>
      <c r="C377" s="428">
        <f t="shared" si="29"/>
        <v>45565</v>
      </c>
      <c r="D377" s="424" t="s">
        <v>522</v>
      </c>
      <c r="E377" s="424">
        <v>8</v>
      </c>
      <c r="F377" s="430" t="s">
        <v>521</v>
      </c>
      <c r="G377" s="424"/>
      <c r="H377" s="429">
        <f>'4-Отчет за собствения капитал'!J18</f>
        <v>0</v>
      </c>
    </row>
    <row r="378" spans="1:8">
      <c r="A378" s="424" t="str">
        <f t="shared" si="27"/>
        <v>АЛФА БЪЛГАРИЯ АД</v>
      </c>
      <c r="B378" s="424" t="str">
        <f t="shared" si="28"/>
        <v>200845765</v>
      </c>
      <c r="C378" s="428">
        <f t="shared" si="29"/>
        <v>45565</v>
      </c>
      <c r="D378" s="424" t="s">
        <v>524</v>
      </c>
      <c r="E378" s="424">
        <v>8</v>
      </c>
      <c r="F378" s="430" t="s">
        <v>523</v>
      </c>
      <c r="G378" s="424"/>
      <c r="H378" s="429">
        <f>'4-Отчет за собствения капитал'!J19</f>
        <v>0</v>
      </c>
    </row>
    <row r="379" spans="1:8">
      <c r="A379" s="424" t="str">
        <f t="shared" si="27"/>
        <v>АЛФА БЪЛГАРИЯ АД</v>
      </c>
      <c r="B379" s="424" t="str">
        <f t="shared" si="28"/>
        <v>200845765</v>
      </c>
      <c r="C379" s="428">
        <f t="shared" si="29"/>
        <v>45565</v>
      </c>
      <c r="D379" s="424" t="s">
        <v>526</v>
      </c>
      <c r="E379" s="424">
        <v>8</v>
      </c>
      <c r="F379" s="430" t="s">
        <v>525</v>
      </c>
      <c r="G379" s="424"/>
      <c r="H379" s="429">
        <f>'4-Отчет за собствения капитал'!J20</f>
        <v>0</v>
      </c>
    </row>
    <row r="380" spans="1:8">
      <c r="A380" s="424" t="str">
        <f t="shared" si="27"/>
        <v>АЛФА БЪЛГАРИЯ АД</v>
      </c>
      <c r="B380" s="424" t="str">
        <f t="shared" si="28"/>
        <v>200845765</v>
      </c>
      <c r="C380" s="428">
        <f t="shared" si="29"/>
        <v>45565</v>
      </c>
      <c r="D380" s="424" t="s">
        <v>528</v>
      </c>
      <c r="E380" s="424">
        <v>8</v>
      </c>
      <c r="F380" s="430" t="s">
        <v>527</v>
      </c>
      <c r="G380" s="424"/>
      <c r="H380" s="429">
        <f>'4-Отчет за собствения капитал'!J21</f>
        <v>0</v>
      </c>
    </row>
    <row r="381" spans="1:8">
      <c r="A381" s="424" t="str">
        <f t="shared" si="27"/>
        <v>АЛФА БЪЛГАРИЯ АД</v>
      </c>
      <c r="B381" s="424" t="str">
        <f t="shared" si="28"/>
        <v>200845765</v>
      </c>
      <c r="C381" s="428">
        <f t="shared" si="29"/>
        <v>45565</v>
      </c>
      <c r="D381" s="424" t="s">
        <v>530</v>
      </c>
      <c r="E381" s="424">
        <v>8</v>
      </c>
      <c r="F381" s="430" t="s">
        <v>529</v>
      </c>
      <c r="G381" s="424"/>
      <c r="H381" s="429">
        <f>'4-Отчет за собствения капитал'!J22</f>
        <v>0</v>
      </c>
    </row>
    <row r="382" spans="1:8">
      <c r="A382" s="424" t="str">
        <f t="shared" si="27"/>
        <v>АЛФА БЪЛГАРИЯ АД</v>
      </c>
      <c r="B382" s="424" t="str">
        <f t="shared" si="28"/>
        <v>200845765</v>
      </c>
      <c r="C382" s="428">
        <f t="shared" si="29"/>
        <v>45565</v>
      </c>
      <c r="D382" s="424" t="s">
        <v>532</v>
      </c>
      <c r="E382" s="424">
        <v>8</v>
      </c>
      <c r="F382" s="430" t="s">
        <v>531</v>
      </c>
      <c r="G382" s="424"/>
      <c r="H382" s="429">
        <f>'4-Отчет за собствения капитал'!J23</f>
        <v>0</v>
      </c>
    </row>
    <row r="383" spans="1:8">
      <c r="A383" s="424" t="str">
        <f t="shared" si="27"/>
        <v>АЛФА БЪЛГАРИЯ АД</v>
      </c>
      <c r="B383" s="424" t="str">
        <f t="shared" si="28"/>
        <v>200845765</v>
      </c>
      <c r="C383" s="428">
        <f t="shared" si="29"/>
        <v>45565</v>
      </c>
      <c r="D383" s="424" t="s">
        <v>534</v>
      </c>
      <c r="E383" s="424">
        <v>8</v>
      </c>
      <c r="F383" s="430" t="s">
        <v>533</v>
      </c>
      <c r="G383" s="424"/>
      <c r="H383" s="429">
        <f>'4-Отчет за собствения капитал'!J24</f>
        <v>0</v>
      </c>
    </row>
    <row r="384" spans="1:8">
      <c r="A384" s="424" t="str">
        <f t="shared" si="27"/>
        <v>АЛФА БЪЛГАРИЯ АД</v>
      </c>
      <c r="B384" s="424" t="str">
        <f t="shared" si="28"/>
        <v>200845765</v>
      </c>
      <c r="C384" s="428">
        <f t="shared" si="29"/>
        <v>45565</v>
      </c>
      <c r="D384" s="424" t="s">
        <v>536</v>
      </c>
      <c r="E384" s="424">
        <v>8</v>
      </c>
      <c r="F384" s="430" t="s">
        <v>535</v>
      </c>
      <c r="G384" s="424"/>
      <c r="H384" s="429">
        <f>'4-Отчет за собствения капитал'!J25</f>
        <v>0</v>
      </c>
    </row>
    <row r="385" spans="1:8">
      <c r="A385" s="424" t="str">
        <f t="shared" si="27"/>
        <v>АЛФА БЪЛГАРИЯ АД</v>
      </c>
      <c r="B385" s="424" t="str">
        <f t="shared" si="28"/>
        <v>200845765</v>
      </c>
      <c r="C385" s="428">
        <f t="shared" si="29"/>
        <v>45565</v>
      </c>
      <c r="D385" s="424" t="s">
        <v>538</v>
      </c>
      <c r="E385" s="424">
        <v>8</v>
      </c>
      <c r="F385" s="430" t="s">
        <v>537</v>
      </c>
      <c r="G385" s="424"/>
      <c r="H385" s="429">
        <f>'4-Отчет за собствения капитал'!J26</f>
        <v>0</v>
      </c>
    </row>
    <row r="386" spans="1:8">
      <c r="A386" s="424" t="str">
        <f t="shared" si="27"/>
        <v>АЛФА БЪЛГАРИЯ АД</v>
      </c>
      <c r="B386" s="424" t="str">
        <f t="shared" si="28"/>
        <v>200845765</v>
      </c>
      <c r="C386" s="428">
        <f t="shared" si="29"/>
        <v>45565</v>
      </c>
      <c r="D386" s="424" t="s">
        <v>539</v>
      </c>
      <c r="E386" s="424">
        <v>8</v>
      </c>
      <c r="F386" s="430" t="s">
        <v>533</v>
      </c>
      <c r="G386" s="424"/>
      <c r="H386" s="429">
        <f>'4-Отчет за собствения капитал'!J27</f>
        <v>0</v>
      </c>
    </row>
    <row r="387" spans="1:8">
      <c r="A387" s="424" t="str">
        <f t="shared" si="27"/>
        <v>АЛФА БЪЛГАРИЯ АД</v>
      </c>
      <c r="B387" s="424" t="str">
        <f t="shared" si="28"/>
        <v>200845765</v>
      </c>
      <c r="C387" s="428">
        <f t="shared" si="29"/>
        <v>45565</v>
      </c>
      <c r="D387" s="424" t="s">
        <v>540</v>
      </c>
      <c r="E387" s="424">
        <v>8</v>
      </c>
      <c r="F387" s="430" t="s">
        <v>535</v>
      </c>
      <c r="G387" s="424"/>
      <c r="H387" s="429">
        <f>'4-Отчет за собствения капитал'!J28</f>
        <v>0</v>
      </c>
    </row>
    <row r="388" spans="1:8">
      <c r="A388" s="424" t="str">
        <f t="shared" si="27"/>
        <v>АЛФА БЪЛГАРИЯ АД</v>
      </c>
      <c r="B388" s="424" t="str">
        <f t="shared" si="28"/>
        <v>200845765</v>
      </c>
      <c r="C388" s="428">
        <f t="shared" si="29"/>
        <v>45565</v>
      </c>
      <c r="D388" s="424" t="s">
        <v>542</v>
      </c>
      <c r="E388" s="424">
        <v>8</v>
      </c>
      <c r="F388" s="430" t="s">
        <v>541</v>
      </c>
      <c r="G388" s="424"/>
      <c r="H388" s="429">
        <f>'4-Отчет за собствения капитал'!J29</f>
        <v>0</v>
      </c>
    </row>
    <row r="389" spans="1:8">
      <c r="A389" s="424" t="str">
        <f t="shared" si="27"/>
        <v>АЛФА БЪЛГАРИЯ АД</v>
      </c>
      <c r="B389" s="424" t="str">
        <f t="shared" si="28"/>
        <v>200845765</v>
      </c>
      <c r="C389" s="428">
        <f t="shared" si="29"/>
        <v>45565</v>
      </c>
      <c r="D389" s="424" t="s">
        <v>544</v>
      </c>
      <c r="E389" s="424">
        <v>8</v>
      </c>
      <c r="F389" s="430" t="s">
        <v>543</v>
      </c>
      <c r="G389" s="424"/>
      <c r="H389" s="429">
        <f>'4-Отчет за собствения капитал'!J30</f>
        <v>0</v>
      </c>
    </row>
    <row r="390" spans="1:8">
      <c r="A390" s="424" t="str">
        <f t="shared" si="27"/>
        <v>АЛФА БЪЛГАРИЯ АД</v>
      </c>
      <c r="B390" s="424" t="str">
        <f t="shared" si="28"/>
        <v>200845765</v>
      </c>
      <c r="C390" s="428">
        <f t="shared" si="29"/>
        <v>45565</v>
      </c>
      <c r="D390" s="424" t="s">
        <v>546</v>
      </c>
      <c r="E390" s="424">
        <v>8</v>
      </c>
      <c r="F390" s="430" t="s">
        <v>545</v>
      </c>
      <c r="G390" s="424"/>
      <c r="H390" s="429">
        <f>'4-Отчет за собствения капитал'!J31</f>
        <v>-912</v>
      </c>
    </row>
    <row r="391" spans="1:8">
      <c r="A391" s="424" t="str">
        <f t="shared" si="27"/>
        <v>АЛФА БЪЛГАРИЯ АД</v>
      </c>
      <c r="B391" s="424" t="str">
        <f t="shared" si="28"/>
        <v>200845765</v>
      </c>
      <c r="C391" s="428">
        <f t="shared" si="29"/>
        <v>45565</v>
      </c>
      <c r="D391" s="424" t="s">
        <v>548</v>
      </c>
      <c r="E391" s="424">
        <v>8</v>
      </c>
      <c r="F391" s="430" t="s">
        <v>547</v>
      </c>
      <c r="G391" s="424"/>
      <c r="H391" s="429">
        <f>'4-Отчет за собствения капитал'!J32</f>
        <v>0</v>
      </c>
    </row>
    <row r="392" spans="1:8">
      <c r="A392" s="424" t="str">
        <f t="shared" si="27"/>
        <v>АЛФА БЪЛГАРИЯ АД</v>
      </c>
      <c r="B392" s="424" t="str">
        <f t="shared" si="28"/>
        <v>200845765</v>
      </c>
      <c r="C392" s="428">
        <f t="shared" si="29"/>
        <v>45565</v>
      </c>
      <c r="D392" s="424" t="s">
        <v>550</v>
      </c>
      <c r="E392" s="424">
        <v>8</v>
      </c>
      <c r="F392" s="430" t="s">
        <v>549</v>
      </c>
      <c r="G392" s="424"/>
      <c r="H392" s="429">
        <f>'4-Отчет за собствения капитал'!J33</f>
        <v>0</v>
      </c>
    </row>
    <row r="393" spans="1:8">
      <c r="A393" s="424" t="str">
        <f t="shared" si="27"/>
        <v>АЛФА БЪЛГАРИЯ АД</v>
      </c>
      <c r="B393" s="424" t="str">
        <f t="shared" si="28"/>
        <v>200845765</v>
      </c>
      <c r="C393" s="428">
        <f t="shared" si="29"/>
        <v>45565</v>
      </c>
      <c r="D393" s="424" t="s">
        <v>552</v>
      </c>
      <c r="E393" s="424">
        <v>8</v>
      </c>
      <c r="F393" s="430" t="s">
        <v>551</v>
      </c>
      <c r="G393" s="424"/>
      <c r="H393" s="429">
        <f>'4-Отчет за собствения капитал'!J34</f>
        <v>-912</v>
      </c>
    </row>
    <row r="394" spans="1:8">
      <c r="A394" s="424" t="str">
        <f t="shared" si="27"/>
        <v>АЛФА БЪЛГАРИЯ АД</v>
      </c>
      <c r="B394" s="424" t="str">
        <f t="shared" si="28"/>
        <v>200845765</v>
      </c>
      <c r="C394" s="428">
        <f t="shared" si="29"/>
        <v>45565</v>
      </c>
      <c r="D394" s="424" t="s">
        <v>512</v>
      </c>
      <c r="E394" s="424">
        <v>9</v>
      </c>
      <c r="F394" s="430" t="s">
        <v>511</v>
      </c>
      <c r="G394" s="424"/>
      <c r="H394" s="429">
        <f>'4-Отчет за собствения капитал'!K13</f>
        <v>0</v>
      </c>
    </row>
    <row r="395" spans="1:8">
      <c r="A395" s="424" t="str">
        <f t="shared" si="27"/>
        <v>АЛФА БЪЛГАРИЯ АД</v>
      </c>
      <c r="B395" s="424" t="str">
        <f t="shared" si="28"/>
        <v>200845765</v>
      </c>
      <c r="C395" s="428">
        <f t="shared" si="29"/>
        <v>45565</v>
      </c>
      <c r="D395" s="424" t="s">
        <v>514</v>
      </c>
      <c r="E395" s="424">
        <v>9</v>
      </c>
      <c r="F395" s="430" t="s">
        <v>513</v>
      </c>
      <c r="G395" s="424"/>
      <c r="H395" s="429">
        <f>'4-Отчет за собствения капитал'!K14</f>
        <v>0</v>
      </c>
    </row>
    <row r="396" spans="1:8">
      <c r="A396" s="424" t="str">
        <f t="shared" si="27"/>
        <v>АЛФА БЪЛГАРИЯ АД</v>
      </c>
      <c r="B396" s="424" t="str">
        <f t="shared" si="28"/>
        <v>200845765</v>
      </c>
      <c r="C396" s="428">
        <f t="shared" si="29"/>
        <v>45565</v>
      </c>
      <c r="D396" s="424" t="s">
        <v>516</v>
      </c>
      <c r="E396" s="424">
        <v>9</v>
      </c>
      <c r="F396" s="430" t="s">
        <v>515</v>
      </c>
      <c r="G396" s="424"/>
      <c r="H396" s="429">
        <f>'4-Отчет за собствения капитал'!K15</f>
        <v>0</v>
      </c>
    </row>
    <row r="397" spans="1:8">
      <c r="A397" s="424" t="str">
        <f t="shared" si="27"/>
        <v>АЛФА БЪЛГАРИЯ АД</v>
      </c>
      <c r="B397" s="424" t="str">
        <f t="shared" si="28"/>
        <v>200845765</v>
      </c>
      <c r="C397" s="428">
        <f t="shared" si="29"/>
        <v>45565</v>
      </c>
      <c r="D397" s="424" t="s">
        <v>518</v>
      </c>
      <c r="E397" s="424">
        <v>9</v>
      </c>
      <c r="F397" s="430" t="s">
        <v>517</v>
      </c>
      <c r="G397" s="424"/>
      <c r="H397" s="429">
        <f>'4-Отчет за собствения капитал'!K16</f>
        <v>0</v>
      </c>
    </row>
    <row r="398" spans="1:8">
      <c r="A398" s="424" t="str">
        <f t="shared" si="27"/>
        <v>АЛФА БЪЛГАРИЯ АД</v>
      </c>
      <c r="B398" s="424" t="str">
        <f t="shared" si="28"/>
        <v>200845765</v>
      </c>
      <c r="C398" s="428">
        <f t="shared" si="29"/>
        <v>45565</v>
      </c>
      <c r="D398" s="424" t="s">
        <v>520</v>
      </c>
      <c r="E398" s="424">
        <v>9</v>
      </c>
      <c r="F398" s="430" t="s">
        <v>519</v>
      </c>
      <c r="G398" s="424"/>
      <c r="H398" s="429">
        <f>'4-Отчет за собствения капитал'!K17</f>
        <v>0</v>
      </c>
    </row>
    <row r="399" spans="1:8">
      <c r="A399" s="424" t="str">
        <f t="shared" si="27"/>
        <v>АЛФА БЪЛГАРИЯ АД</v>
      </c>
      <c r="B399" s="424" t="str">
        <f t="shared" si="28"/>
        <v>200845765</v>
      </c>
      <c r="C399" s="428">
        <f t="shared" si="29"/>
        <v>45565</v>
      </c>
      <c r="D399" s="424" t="s">
        <v>522</v>
      </c>
      <c r="E399" s="424">
        <v>9</v>
      </c>
      <c r="F399" s="430" t="s">
        <v>521</v>
      </c>
      <c r="G399" s="424"/>
      <c r="H399" s="429">
        <f>'4-Отчет за собствения капитал'!K18</f>
        <v>0</v>
      </c>
    </row>
    <row r="400" spans="1:8">
      <c r="A400" s="424" t="str">
        <f t="shared" si="27"/>
        <v>АЛФА БЪЛГАРИЯ АД</v>
      </c>
      <c r="B400" s="424" t="str">
        <f t="shared" si="28"/>
        <v>200845765</v>
      </c>
      <c r="C400" s="428">
        <f t="shared" si="29"/>
        <v>45565</v>
      </c>
      <c r="D400" s="424" t="s">
        <v>524</v>
      </c>
      <c r="E400" s="424">
        <v>9</v>
      </c>
      <c r="F400" s="430" t="s">
        <v>523</v>
      </c>
      <c r="G400" s="424"/>
      <c r="H400" s="429">
        <f>'4-Отчет за собствения капитал'!K19</f>
        <v>0</v>
      </c>
    </row>
    <row r="401" spans="1:8">
      <c r="A401" s="424" t="str">
        <f t="shared" si="27"/>
        <v>АЛФА БЪЛГАРИЯ АД</v>
      </c>
      <c r="B401" s="424" t="str">
        <f t="shared" si="28"/>
        <v>200845765</v>
      </c>
      <c r="C401" s="428">
        <f t="shared" si="29"/>
        <v>45565</v>
      </c>
      <c r="D401" s="424" t="s">
        <v>526</v>
      </c>
      <c r="E401" s="424">
        <v>9</v>
      </c>
      <c r="F401" s="430" t="s">
        <v>525</v>
      </c>
      <c r="G401" s="424"/>
      <c r="H401" s="429">
        <f>'4-Отчет за собствения капитал'!K20</f>
        <v>0</v>
      </c>
    </row>
    <row r="402" spans="1:8">
      <c r="A402" s="424" t="str">
        <f t="shared" si="27"/>
        <v>АЛФА БЪЛГАРИЯ АД</v>
      </c>
      <c r="B402" s="424" t="str">
        <f t="shared" si="28"/>
        <v>200845765</v>
      </c>
      <c r="C402" s="428">
        <f t="shared" si="29"/>
        <v>45565</v>
      </c>
      <c r="D402" s="424" t="s">
        <v>528</v>
      </c>
      <c r="E402" s="424">
        <v>9</v>
      </c>
      <c r="F402" s="430" t="s">
        <v>527</v>
      </c>
      <c r="G402" s="424"/>
      <c r="H402" s="429">
        <f>'4-Отчет за собствения капитал'!K21</f>
        <v>0</v>
      </c>
    </row>
    <row r="403" spans="1:8">
      <c r="A403" s="424" t="str">
        <f t="shared" si="27"/>
        <v>АЛФА БЪЛГАРИЯ АД</v>
      </c>
      <c r="B403" s="424" t="str">
        <f t="shared" si="28"/>
        <v>200845765</v>
      </c>
      <c r="C403" s="428">
        <f t="shared" si="29"/>
        <v>45565</v>
      </c>
      <c r="D403" s="424" t="s">
        <v>530</v>
      </c>
      <c r="E403" s="424">
        <v>9</v>
      </c>
      <c r="F403" s="430" t="s">
        <v>529</v>
      </c>
      <c r="G403" s="424"/>
      <c r="H403" s="429">
        <f>'4-Отчет за собствения капитал'!K22</f>
        <v>0</v>
      </c>
    </row>
    <row r="404" spans="1:8">
      <c r="A404" s="424" t="str">
        <f t="shared" si="27"/>
        <v>АЛФА БЪЛГАРИЯ АД</v>
      </c>
      <c r="B404" s="424" t="str">
        <f t="shared" si="28"/>
        <v>200845765</v>
      </c>
      <c r="C404" s="428">
        <f t="shared" si="29"/>
        <v>45565</v>
      </c>
      <c r="D404" s="424" t="s">
        <v>532</v>
      </c>
      <c r="E404" s="424">
        <v>9</v>
      </c>
      <c r="F404" s="430" t="s">
        <v>531</v>
      </c>
      <c r="G404" s="424"/>
      <c r="H404" s="429">
        <f>'4-Отчет за собствения капитал'!K23</f>
        <v>0</v>
      </c>
    </row>
    <row r="405" spans="1:8">
      <c r="A405" s="424" t="str">
        <f t="shared" si="27"/>
        <v>АЛФА БЪЛГАРИЯ АД</v>
      </c>
      <c r="B405" s="424" t="str">
        <f t="shared" si="28"/>
        <v>200845765</v>
      </c>
      <c r="C405" s="428">
        <f t="shared" si="29"/>
        <v>45565</v>
      </c>
      <c r="D405" s="424" t="s">
        <v>534</v>
      </c>
      <c r="E405" s="424">
        <v>9</v>
      </c>
      <c r="F405" s="430" t="s">
        <v>533</v>
      </c>
      <c r="G405" s="424"/>
      <c r="H405" s="429">
        <f>'4-Отчет за собствения капитал'!K24</f>
        <v>0</v>
      </c>
    </row>
    <row r="406" spans="1:8">
      <c r="A406" s="424" t="str">
        <f t="shared" si="27"/>
        <v>АЛФА БЪЛГАРИЯ АД</v>
      </c>
      <c r="B406" s="424" t="str">
        <f t="shared" si="28"/>
        <v>200845765</v>
      </c>
      <c r="C406" s="428">
        <f t="shared" si="29"/>
        <v>45565</v>
      </c>
      <c r="D406" s="424" t="s">
        <v>536</v>
      </c>
      <c r="E406" s="424">
        <v>9</v>
      </c>
      <c r="F406" s="430" t="s">
        <v>535</v>
      </c>
      <c r="G406" s="424"/>
      <c r="H406" s="429">
        <f>'4-Отчет за собствения капитал'!K25</f>
        <v>0</v>
      </c>
    </row>
    <row r="407" spans="1:8">
      <c r="A407" s="424" t="str">
        <f t="shared" si="27"/>
        <v>АЛФА БЪЛГАРИЯ АД</v>
      </c>
      <c r="B407" s="424" t="str">
        <f t="shared" si="28"/>
        <v>200845765</v>
      </c>
      <c r="C407" s="428">
        <f t="shared" si="29"/>
        <v>45565</v>
      </c>
      <c r="D407" s="424" t="s">
        <v>538</v>
      </c>
      <c r="E407" s="424">
        <v>9</v>
      </c>
      <c r="F407" s="430" t="s">
        <v>537</v>
      </c>
      <c r="G407" s="424"/>
      <c r="H407" s="429">
        <f>'4-Отчет за собствения капитал'!K26</f>
        <v>0</v>
      </c>
    </row>
    <row r="408" spans="1:8">
      <c r="A408" s="424" t="str">
        <f t="shared" si="27"/>
        <v>АЛФА БЪЛГАРИЯ АД</v>
      </c>
      <c r="B408" s="424" t="str">
        <f t="shared" si="28"/>
        <v>200845765</v>
      </c>
      <c r="C408" s="428">
        <f t="shared" si="29"/>
        <v>45565</v>
      </c>
      <c r="D408" s="424" t="s">
        <v>539</v>
      </c>
      <c r="E408" s="424">
        <v>9</v>
      </c>
      <c r="F408" s="430" t="s">
        <v>533</v>
      </c>
      <c r="G408" s="424"/>
      <c r="H408" s="429">
        <f>'4-Отчет за собствения капитал'!K27</f>
        <v>0</v>
      </c>
    </row>
    <row r="409" spans="1:8">
      <c r="A409" s="424" t="str">
        <f t="shared" si="27"/>
        <v>АЛФА БЪЛГАРИЯ АД</v>
      </c>
      <c r="B409" s="424" t="str">
        <f t="shared" si="28"/>
        <v>200845765</v>
      </c>
      <c r="C409" s="428">
        <f t="shared" si="29"/>
        <v>45565</v>
      </c>
      <c r="D409" s="424" t="s">
        <v>540</v>
      </c>
      <c r="E409" s="424">
        <v>9</v>
      </c>
      <c r="F409" s="430" t="s">
        <v>535</v>
      </c>
      <c r="G409" s="424"/>
      <c r="H409" s="429">
        <f>'4-Отчет за собствения капитал'!K28</f>
        <v>0</v>
      </c>
    </row>
    <row r="410" spans="1:8">
      <c r="A410" s="424" t="str">
        <f t="shared" ref="A410:A459" si="30">pdeName</f>
        <v>АЛФА БЪЛГАРИЯ АД</v>
      </c>
      <c r="B410" s="424" t="str">
        <f t="shared" ref="B410:B459" si="31">pdeBulstat</f>
        <v>200845765</v>
      </c>
      <c r="C410" s="428">
        <f t="shared" ref="C410:C459" si="32">endDate</f>
        <v>45565</v>
      </c>
      <c r="D410" s="424" t="s">
        <v>542</v>
      </c>
      <c r="E410" s="424">
        <v>9</v>
      </c>
      <c r="F410" s="430" t="s">
        <v>541</v>
      </c>
      <c r="G410" s="424"/>
      <c r="H410" s="429">
        <f>'4-Отчет за собствения капитал'!K29</f>
        <v>0</v>
      </c>
    </row>
    <row r="411" spans="1:8">
      <c r="A411" s="424" t="str">
        <f t="shared" si="30"/>
        <v>АЛФА БЪЛГАРИЯ АД</v>
      </c>
      <c r="B411" s="424" t="str">
        <f t="shared" si="31"/>
        <v>200845765</v>
      </c>
      <c r="C411" s="428">
        <f t="shared" si="32"/>
        <v>45565</v>
      </c>
      <c r="D411" s="424" t="s">
        <v>544</v>
      </c>
      <c r="E411" s="424">
        <v>9</v>
      </c>
      <c r="F411" s="430" t="s">
        <v>543</v>
      </c>
      <c r="G411" s="424"/>
      <c r="H411" s="429">
        <f>'4-Отчет за собствения капитал'!K30</f>
        <v>0</v>
      </c>
    </row>
    <row r="412" spans="1:8">
      <c r="A412" s="424" t="str">
        <f t="shared" si="30"/>
        <v>АЛФА БЪЛГАРИЯ АД</v>
      </c>
      <c r="B412" s="424" t="str">
        <f t="shared" si="31"/>
        <v>200845765</v>
      </c>
      <c r="C412" s="428">
        <f t="shared" si="32"/>
        <v>45565</v>
      </c>
      <c r="D412" s="424" t="s">
        <v>546</v>
      </c>
      <c r="E412" s="424">
        <v>9</v>
      </c>
      <c r="F412" s="430" t="s">
        <v>545</v>
      </c>
      <c r="G412" s="424"/>
      <c r="H412" s="429">
        <f>'4-Отчет за собствения капитал'!K31</f>
        <v>0</v>
      </c>
    </row>
    <row r="413" spans="1:8">
      <c r="A413" s="424" t="str">
        <f t="shared" si="30"/>
        <v>АЛФА БЪЛГАРИЯ АД</v>
      </c>
      <c r="B413" s="424" t="str">
        <f t="shared" si="31"/>
        <v>200845765</v>
      </c>
      <c r="C413" s="428">
        <f t="shared" si="32"/>
        <v>45565</v>
      </c>
      <c r="D413" s="424" t="s">
        <v>548</v>
      </c>
      <c r="E413" s="424">
        <v>9</v>
      </c>
      <c r="F413" s="430" t="s">
        <v>547</v>
      </c>
      <c r="G413" s="424"/>
      <c r="H413" s="429">
        <f>'4-Отчет за собствения капитал'!K32</f>
        <v>0</v>
      </c>
    </row>
    <row r="414" spans="1:8">
      <c r="A414" s="424" t="str">
        <f t="shared" si="30"/>
        <v>АЛФА БЪЛГАРИЯ АД</v>
      </c>
      <c r="B414" s="424" t="str">
        <f t="shared" si="31"/>
        <v>200845765</v>
      </c>
      <c r="C414" s="428">
        <f t="shared" si="32"/>
        <v>45565</v>
      </c>
      <c r="D414" s="424" t="s">
        <v>550</v>
      </c>
      <c r="E414" s="424">
        <v>9</v>
      </c>
      <c r="F414" s="430" t="s">
        <v>549</v>
      </c>
      <c r="G414" s="424"/>
      <c r="H414" s="429">
        <f>'4-Отчет за собствения капитал'!K33</f>
        <v>0</v>
      </c>
    </row>
    <row r="415" spans="1:8">
      <c r="A415" s="424" t="str">
        <f t="shared" si="30"/>
        <v>АЛФА БЪЛГАРИЯ АД</v>
      </c>
      <c r="B415" s="424" t="str">
        <f t="shared" si="31"/>
        <v>200845765</v>
      </c>
      <c r="C415" s="428">
        <f t="shared" si="32"/>
        <v>45565</v>
      </c>
      <c r="D415" s="424" t="s">
        <v>552</v>
      </c>
      <c r="E415" s="424">
        <v>9</v>
      </c>
      <c r="F415" s="430" t="s">
        <v>551</v>
      </c>
      <c r="G415" s="424"/>
      <c r="H415" s="429">
        <f>'4-Отчет за собствения капитал'!K34</f>
        <v>0</v>
      </c>
    </row>
    <row r="416" spans="1:8">
      <c r="A416" s="424" t="str">
        <f t="shared" si="30"/>
        <v>АЛФА БЪЛГАРИЯ АД</v>
      </c>
      <c r="B416" s="424" t="str">
        <f t="shared" si="31"/>
        <v>200845765</v>
      </c>
      <c r="C416" s="428">
        <f t="shared" si="32"/>
        <v>45565</v>
      </c>
      <c r="D416" s="424" t="s">
        <v>512</v>
      </c>
      <c r="E416" s="424">
        <v>10</v>
      </c>
      <c r="F416" s="430" t="s">
        <v>511</v>
      </c>
      <c r="G416" s="424"/>
      <c r="H416" s="429">
        <f>'4-Отчет за собствения капитал'!L13</f>
        <v>17653</v>
      </c>
    </row>
    <row r="417" spans="1:8">
      <c r="A417" s="424" t="str">
        <f t="shared" si="30"/>
        <v>АЛФА БЪЛГАРИЯ АД</v>
      </c>
      <c r="B417" s="424" t="str">
        <f t="shared" si="31"/>
        <v>200845765</v>
      </c>
      <c r="C417" s="428">
        <f t="shared" si="32"/>
        <v>45565</v>
      </c>
      <c r="D417" s="424" t="s">
        <v>514</v>
      </c>
      <c r="E417" s="424">
        <v>10</v>
      </c>
      <c r="F417" s="430" t="s">
        <v>513</v>
      </c>
      <c r="G417" s="424"/>
      <c r="H417" s="429">
        <f>'4-Отчет за собствения капитал'!L14</f>
        <v>0</v>
      </c>
    </row>
    <row r="418" spans="1:8">
      <c r="A418" s="424" t="str">
        <f t="shared" si="30"/>
        <v>АЛФА БЪЛГАРИЯ АД</v>
      </c>
      <c r="B418" s="424" t="str">
        <f t="shared" si="31"/>
        <v>200845765</v>
      </c>
      <c r="C418" s="428">
        <f t="shared" si="32"/>
        <v>45565</v>
      </c>
      <c r="D418" s="424" t="s">
        <v>516</v>
      </c>
      <c r="E418" s="424">
        <v>10</v>
      </c>
      <c r="F418" s="430" t="s">
        <v>515</v>
      </c>
      <c r="G418" s="424"/>
      <c r="H418" s="429">
        <f>'4-Отчет за собствения капитал'!L15</f>
        <v>0</v>
      </c>
    </row>
    <row r="419" spans="1:8">
      <c r="A419" s="424" t="str">
        <f t="shared" si="30"/>
        <v>АЛФА БЪЛГАРИЯ АД</v>
      </c>
      <c r="B419" s="424" t="str">
        <f t="shared" si="31"/>
        <v>200845765</v>
      </c>
      <c r="C419" s="428">
        <f t="shared" si="32"/>
        <v>45565</v>
      </c>
      <c r="D419" s="424" t="s">
        <v>518</v>
      </c>
      <c r="E419" s="424">
        <v>10</v>
      </c>
      <c r="F419" s="430" t="s">
        <v>517</v>
      </c>
      <c r="G419" s="424"/>
      <c r="H419" s="429">
        <f>'4-Отчет за собствения капитал'!L16</f>
        <v>0</v>
      </c>
    </row>
    <row r="420" spans="1:8">
      <c r="A420" s="424" t="str">
        <f t="shared" si="30"/>
        <v>АЛФА БЪЛГАРИЯ АД</v>
      </c>
      <c r="B420" s="424" t="str">
        <f t="shared" si="31"/>
        <v>200845765</v>
      </c>
      <c r="C420" s="428">
        <f t="shared" si="32"/>
        <v>45565</v>
      </c>
      <c r="D420" s="424" t="s">
        <v>520</v>
      </c>
      <c r="E420" s="424">
        <v>10</v>
      </c>
      <c r="F420" s="430" t="s">
        <v>519</v>
      </c>
      <c r="G420" s="424"/>
      <c r="H420" s="429">
        <f>'4-Отчет за собствения капитал'!L17</f>
        <v>17653</v>
      </c>
    </row>
    <row r="421" spans="1:8">
      <c r="A421" s="424" t="str">
        <f t="shared" si="30"/>
        <v>АЛФА БЪЛГАРИЯ АД</v>
      </c>
      <c r="B421" s="424" t="str">
        <f t="shared" si="31"/>
        <v>200845765</v>
      </c>
      <c r="C421" s="428">
        <f t="shared" si="32"/>
        <v>45565</v>
      </c>
      <c r="D421" s="424" t="s">
        <v>522</v>
      </c>
      <c r="E421" s="424">
        <v>10</v>
      </c>
      <c r="F421" s="430" t="s">
        <v>521</v>
      </c>
      <c r="G421" s="424"/>
      <c r="H421" s="429">
        <f>'4-Отчет за собствения капитал'!L18</f>
        <v>464</v>
      </c>
    </row>
    <row r="422" spans="1:8">
      <c r="A422" s="424" t="str">
        <f t="shared" si="30"/>
        <v>АЛФА БЪЛГАРИЯ АД</v>
      </c>
      <c r="B422" s="424" t="str">
        <f t="shared" si="31"/>
        <v>200845765</v>
      </c>
      <c r="C422" s="428">
        <f t="shared" si="32"/>
        <v>45565</v>
      </c>
      <c r="D422" s="424" t="s">
        <v>524</v>
      </c>
      <c r="E422" s="424">
        <v>10</v>
      </c>
      <c r="F422" s="430" t="s">
        <v>523</v>
      </c>
      <c r="G422" s="424"/>
      <c r="H422" s="429">
        <f>'4-Отчет за собствения капитал'!L19</f>
        <v>0</v>
      </c>
    </row>
    <row r="423" spans="1:8">
      <c r="A423" s="424" t="str">
        <f t="shared" si="30"/>
        <v>АЛФА БЪЛГАРИЯ АД</v>
      </c>
      <c r="B423" s="424" t="str">
        <f t="shared" si="31"/>
        <v>200845765</v>
      </c>
      <c r="C423" s="428">
        <f t="shared" si="32"/>
        <v>45565</v>
      </c>
      <c r="D423" s="424" t="s">
        <v>526</v>
      </c>
      <c r="E423" s="424">
        <v>10</v>
      </c>
      <c r="F423" s="430" t="s">
        <v>525</v>
      </c>
      <c r="G423" s="424"/>
      <c r="H423" s="429">
        <f>'4-Отчет за собствения капитал'!L20</f>
        <v>0</v>
      </c>
    </row>
    <row r="424" spans="1:8">
      <c r="A424" s="424" t="str">
        <f t="shared" si="30"/>
        <v>АЛФА БЪЛГАРИЯ АД</v>
      </c>
      <c r="B424" s="424" t="str">
        <f t="shared" si="31"/>
        <v>200845765</v>
      </c>
      <c r="C424" s="428">
        <f t="shared" si="32"/>
        <v>45565</v>
      </c>
      <c r="D424" s="424" t="s">
        <v>528</v>
      </c>
      <c r="E424" s="424">
        <v>10</v>
      </c>
      <c r="F424" s="430" t="s">
        <v>527</v>
      </c>
      <c r="G424" s="424"/>
      <c r="H424" s="429">
        <f>'4-Отчет за собствения капитал'!L21</f>
        <v>0</v>
      </c>
    </row>
    <row r="425" spans="1:8">
      <c r="A425" s="424" t="str">
        <f t="shared" si="30"/>
        <v>АЛФА БЪЛГАРИЯ АД</v>
      </c>
      <c r="B425" s="424" t="str">
        <f t="shared" si="31"/>
        <v>200845765</v>
      </c>
      <c r="C425" s="428">
        <f t="shared" si="32"/>
        <v>45565</v>
      </c>
      <c r="D425" s="424" t="s">
        <v>530</v>
      </c>
      <c r="E425" s="424">
        <v>10</v>
      </c>
      <c r="F425" s="430" t="s">
        <v>529</v>
      </c>
      <c r="G425" s="424"/>
      <c r="H425" s="429">
        <f>'4-Отчет за собствения капитал'!L22</f>
        <v>0</v>
      </c>
    </row>
    <row r="426" spans="1:8">
      <c r="A426" s="424" t="str">
        <f t="shared" si="30"/>
        <v>АЛФА БЪЛГАРИЯ АД</v>
      </c>
      <c r="B426" s="424" t="str">
        <f t="shared" si="31"/>
        <v>200845765</v>
      </c>
      <c r="C426" s="428">
        <f t="shared" si="32"/>
        <v>45565</v>
      </c>
      <c r="D426" s="424" t="s">
        <v>532</v>
      </c>
      <c r="E426" s="424">
        <v>10</v>
      </c>
      <c r="F426" s="430" t="s">
        <v>531</v>
      </c>
      <c r="G426" s="424"/>
      <c r="H426" s="429">
        <f>'4-Отчет за собствения капитал'!L23</f>
        <v>7800</v>
      </c>
    </row>
    <row r="427" spans="1:8">
      <c r="A427" s="424" t="str">
        <f t="shared" si="30"/>
        <v>АЛФА БЪЛГАРИЯ АД</v>
      </c>
      <c r="B427" s="424" t="str">
        <f t="shared" si="31"/>
        <v>200845765</v>
      </c>
      <c r="C427" s="428">
        <f t="shared" si="32"/>
        <v>45565</v>
      </c>
      <c r="D427" s="424" t="s">
        <v>534</v>
      </c>
      <c r="E427" s="424">
        <v>10</v>
      </c>
      <c r="F427" s="430" t="s">
        <v>533</v>
      </c>
      <c r="G427" s="424"/>
      <c r="H427" s="429">
        <f>'4-Отчет за собствения капитал'!L24</f>
        <v>7800</v>
      </c>
    </row>
    <row r="428" spans="1:8">
      <c r="A428" s="424" t="str">
        <f t="shared" si="30"/>
        <v>АЛФА БЪЛГАРИЯ АД</v>
      </c>
      <c r="B428" s="424" t="str">
        <f t="shared" si="31"/>
        <v>200845765</v>
      </c>
      <c r="C428" s="428">
        <f t="shared" si="32"/>
        <v>45565</v>
      </c>
      <c r="D428" s="424" t="s">
        <v>536</v>
      </c>
      <c r="E428" s="424">
        <v>10</v>
      </c>
      <c r="F428" s="430" t="s">
        <v>535</v>
      </c>
      <c r="G428" s="424"/>
      <c r="H428" s="429">
        <f>'4-Отчет за собствения капитал'!L25</f>
        <v>0</v>
      </c>
    </row>
    <row r="429" spans="1:8">
      <c r="A429" s="424" t="str">
        <f t="shared" si="30"/>
        <v>АЛФА БЪЛГАРИЯ АД</v>
      </c>
      <c r="B429" s="424" t="str">
        <f t="shared" si="31"/>
        <v>200845765</v>
      </c>
      <c r="C429" s="428">
        <f t="shared" si="32"/>
        <v>45565</v>
      </c>
      <c r="D429" s="424" t="s">
        <v>538</v>
      </c>
      <c r="E429" s="424">
        <v>10</v>
      </c>
      <c r="F429" s="430" t="s">
        <v>537</v>
      </c>
      <c r="G429" s="424"/>
      <c r="H429" s="429">
        <f>'4-Отчет за собствения капитал'!L26</f>
        <v>0</v>
      </c>
    </row>
    <row r="430" spans="1:8">
      <c r="A430" s="424" t="str">
        <f t="shared" si="30"/>
        <v>АЛФА БЪЛГАРИЯ АД</v>
      </c>
      <c r="B430" s="424" t="str">
        <f t="shared" si="31"/>
        <v>200845765</v>
      </c>
      <c r="C430" s="428">
        <f t="shared" si="32"/>
        <v>45565</v>
      </c>
      <c r="D430" s="424" t="s">
        <v>539</v>
      </c>
      <c r="E430" s="424">
        <v>10</v>
      </c>
      <c r="F430" s="430" t="s">
        <v>533</v>
      </c>
      <c r="G430" s="424"/>
      <c r="H430" s="429">
        <f>'4-Отчет за собствения капитал'!L27</f>
        <v>0</v>
      </c>
    </row>
    <row r="431" spans="1:8">
      <c r="A431" s="424" t="str">
        <f t="shared" si="30"/>
        <v>АЛФА БЪЛГАРИЯ АД</v>
      </c>
      <c r="B431" s="424" t="str">
        <f t="shared" si="31"/>
        <v>200845765</v>
      </c>
      <c r="C431" s="428">
        <f t="shared" si="32"/>
        <v>45565</v>
      </c>
      <c r="D431" s="424" t="s">
        <v>540</v>
      </c>
      <c r="E431" s="424">
        <v>10</v>
      </c>
      <c r="F431" s="430" t="s">
        <v>535</v>
      </c>
      <c r="G431" s="424"/>
      <c r="H431" s="429">
        <f>'4-Отчет за собствения капитал'!L28</f>
        <v>0</v>
      </c>
    </row>
    <row r="432" spans="1:8">
      <c r="A432" s="424" t="str">
        <f t="shared" si="30"/>
        <v>АЛФА БЪЛГАРИЯ АД</v>
      </c>
      <c r="B432" s="424" t="str">
        <f t="shared" si="31"/>
        <v>200845765</v>
      </c>
      <c r="C432" s="428">
        <f t="shared" si="32"/>
        <v>45565</v>
      </c>
      <c r="D432" s="424" t="s">
        <v>542</v>
      </c>
      <c r="E432" s="424">
        <v>10</v>
      </c>
      <c r="F432" s="430" t="s">
        <v>541</v>
      </c>
      <c r="G432" s="424"/>
      <c r="H432" s="429">
        <f>'4-Отчет за собствения капитал'!L29</f>
        <v>0</v>
      </c>
    </row>
    <row r="433" spans="1:8">
      <c r="A433" s="424" t="str">
        <f t="shared" si="30"/>
        <v>АЛФА БЪЛГАРИЯ АД</v>
      </c>
      <c r="B433" s="424" t="str">
        <f t="shared" si="31"/>
        <v>200845765</v>
      </c>
      <c r="C433" s="428">
        <f t="shared" si="32"/>
        <v>45565</v>
      </c>
      <c r="D433" s="424" t="s">
        <v>544</v>
      </c>
      <c r="E433" s="424">
        <v>10</v>
      </c>
      <c r="F433" s="430" t="s">
        <v>543</v>
      </c>
      <c r="G433" s="424"/>
      <c r="H433" s="429">
        <f>'4-Отчет за собствения капитал'!L30</f>
        <v>0</v>
      </c>
    </row>
    <row r="434" spans="1:8">
      <c r="A434" s="424" t="str">
        <f t="shared" si="30"/>
        <v>АЛФА БЪЛГАРИЯ АД</v>
      </c>
      <c r="B434" s="424" t="str">
        <f t="shared" si="31"/>
        <v>200845765</v>
      </c>
      <c r="C434" s="428">
        <f t="shared" si="32"/>
        <v>45565</v>
      </c>
      <c r="D434" s="424" t="s">
        <v>546</v>
      </c>
      <c r="E434" s="424">
        <v>10</v>
      </c>
      <c r="F434" s="430" t="s">
        <v>545</v>
      </c>
      <c r="G434" s="424"/>
      <c r="H434" s="429">
        <f>'4-Отчет за собствения капитал'!L31</f>
        <v>25917</v>
      </c>
    </row>
    <row r="435" spans="1:8">
      <c r="A435" s="424" t="str">
        <f t="shared" si="30"/>
        <v>АЛФА БЪЛГАРИЯ АД</v>
      </c>
      <c r="B435" s="424" t="str">
        <f t="shared" si="31"/>
        <v>200845765</v>
      </c>
      <c r="C435" s="428">
        <f t="shared" si="32"/>
        <v>45565</v>
      </c>
      <c r="D435" s="424" t="s">
        <v>548</v>
      </c>
      <c r="E435" s="424">
        <v>10</v>
      </c>
      <c r="F435" s="430" t="s">
        <v>547</v>
      </c>
      <c r="G435" s="424"/>
      <c r="H435" s="429">
        <f>'4-Отчет за собствения капитал'!L32</f>
        <v>0</v>
      </c>
    </row>
    <row r="436" spans="1:8">
      <c r="A436" s="424" t="str">
        <f t="shared" si="30"/>
        <v>АЛФА БЪЛГАРИЯ АД</v>
      </c>
      <c r="B436" s="424" t="str">
        <f t="shared" si="31"/>
        <v>200845765</v>
      </c>
      <c r="C436" s="428">
        <f t="shared" si="32"/>
        <v>45565</v>
      </c>
      <c r="D436" s="424" t="s">
        <v>550</v>
      </c>
      <c r="E436" s="424">
        <v>10</v>
      </c>
      <c r="F436" s="430" t="s">
        <v>549</v>
      </c>
      <c r="G436" s="424"/>
      <c r="H436" s="429">
        <f>'4-Отчет за собствения капитал'!L33</f>
        <v>0</v>
      </c>
    </row>
    <row r="437" spans="1:8">
      <c r="A437" s="424" t="str">
        <f t="shared" si="30"/>
        <v>АЛФА БЪЛГАРИЯ АД</v>
      </c>
      <c r="B437" s="424" t="str">
        <f t="shared" si="31"/>
        <v>200845765</v>
      </c>
      <c r="C437" s="428">
        <f t="shared" si="32"/>
        <v>45565</v>
      </c>
      <c r="D437" s="424" t="s">
        <v>552</v>
      </c>
      <c r="E437" s="424">
        <v>10</v>
      </c>
      <c r="F437" s="430" t="s">
        <v>551</v>
      </c>
      <c r="G437" s="424"/>
      <c r="H437" s="429">
        <f>'4-Отчет за собствения капитал'!L34</f>
        <v>25917</v>
      </c>
    </row>
    <row r="438" spans="1:8">
      <c r="A438" s="424" t="str">
        <f t="shared" si="30"/>
        <v>АЛФА БЪЛГАРИЯ АД</v>
      </c>
      <c r="B438" s="424" t="str">
        <f t="shared" si="31"/>
        <v>200845765</v>
      </c>
      <c r="C438" s="428">
        <f t="shared" si="32"/>
        <v>45565</v>
      </c>
      <c r="D438" s="424" t="s">
        <v>512</v>
      </c>
      <c r="E438" s="424">
        <v>11</v>
      </c>
      <c r="F438" s="430" t="s">
        <v>511</v>
      </c>
      <c r="G438" s="424"/>
      <c r="H438" s="429">
        <f>'4-Отчет за собствения капитал'!M13</f>
        <v>0</v>
      </c>
    </row>
    <row r="439" spans="1:8">
      <c r="A439" s="424" t="str">
        <f t="shared" si="30"/>
        <v>АЛФА БЪЛГАРИЯ АД</v>
      </c>
      <c r="B439" s="424" t="str">
        <f t="shared" si="31"/>
        <v>200845765</v>
      </c>
      <c r="C439" s="428">
        <f t="shared" si="32"/>
        <v>45565</v>
      </c>
      <c r="D439" s="424" t="s">
        <v>514</v>
      </c>
      <c r="E439" s="424">
        <v>11</v>
      </c>
      <c r="F439" s="430" t="s">
        <v>513</v>
      </c>
      <c r="G439" s="424"/>
      <c r="H439" s="429">
        <f>'4-Отчет за собствения капитал'!M14</f>
        <v>0</v>
      </c>
    </row>
    <row r="440" spans="1:8">
      <c r="A440" s="424" t="str">
        <f t="shared" si="30"/>
        <v>АЛФА БЪЛГАРИЯ АД</v>
      </c>
      <c r="B440" s="424" t="str">
        <f t="shared" si="31"/>
        <v>200845765</v>
      </c>
      <c r="C440" s="428">
        <f t="shared" si="32"/>
        <v>45565</v>
      </c>
      <c r="D440" s="424" t="s">
        <v>516</v>
      </c>
      <c r="E440" s="424">
        <v>11</v>
      </c>
      <c r="F440" s="430" t="s">
        <v>515</v>
      </c>
      <c r="G440" s="424"/>
      <c r="H440" s="429">
        <f>'4-Отчет за собствения капитал'!M15</f>
        <v>0</v>
      </c>
    </row>
    <row r="441" spans="1:8">
      <c r="A441" s="424" t="str">
        <f t="shared" si="30"/>
        <v>АЛФА БЪЛГАРИЯ АД</v>
      </c>
      <c r="B441" s="424" t="str">
        <f t="shared" si="31"/>
        <v>200845765</v>
      </c>
      <c r="C441" s="428">
        <f t="shared" si="32"/>
        <v>45565</v>
      </c>
      <c r="D441" s="424" t="s">
        <v>518</v>
      </c>
      <c r="E441" s="424">
        <v>11</v>
      </c>
      <c r="F441" s="430" t="s">
        <v>517</v>
      </c>
      <c r="G441" s="424"/>
      <c r="H441" s="429">
        <f>'4-Отчет за собствения капитал'!M16</f>
        <v>0</v>
      </c>
    </row>
    <row r="442" spans="1:8">
      <c r="A442" s="424" t="str">
        <f t="shared" si="30"/>
        <v>АЛФА БЪЛГАРИЯ АД</v>
      </c>
      <c r="B442" s="424" t="str">
        <f t="shared" si="31"/>
        <v>200845765</v>
      </c>
      <c r="C442" s="428">
        <f t="shared" si="32"/>
        <v>45565</v>
      </c>
      <c r="D442" s="424" t="s">
        <v>520</v>
      </c>
      <c r="E442" s="424">
        <v>11</v>
      </c>
      <c r="F442" s="430" t="s">
        <v>519</v>
      </c>
      <c r="G442" s="424"/>
      <c r="H442" s="429">
        <f>'4-Отчет за собствения капитал'!M17</f>
        <v>0</v>
      </c>
    </row>
    <row r="443" spans="1:8">
      <c r="A443" s="424" t="str">
        <f t="shared" si="30"/>
        <v>АЛФА БЪЛГАРИЯ АД</v>
      </c>
      <c r="B443" s="424" t="str">
        <f t="shared" si="31"/>
        <v>200845765</v>
      </c>
      <c r="C443" s="428">
        <f t="shared" si="32"/>
        <v>45565</v>
      </c>
      <c r="D443" s="424" t="s">
        <v>522</v>
      </c>
      <c r="E443" s="424">
        <v>11</v>
      </c>
      <c r="F443" s="430" t="s">
        <v>521</v>
      </c>
      <c r="G443" s="424"/>
      <c r="H443" s="429">
        <f>'4-Отчет за собствения капитал'!M18</f>
        <v>0</v>
      </c>
    </row>
    <row r="444" spans="1:8">
      <c r="A444" s="424" t="str">
        <f t="shared" si="30"/>
        <v>АЛФА БЪЛГАРИЯ АД</v>
      </c>
      <c r="B444" s="424" t="str">
        <f t="shared" si="31"/>
        <v>200845765</v>
      </c>
      <c r="C444" s="428">
        <f t="shared" si="32"/>
        <v>45565</v>
      </c>
      <c r="D444" s="424" t="s">
        <v>524</v>
      </c>
      <c r="E444" s="424">
        <v>11</v>
      </c>
      <c r="F444" s="430" t="s">
        <v>523</v>
      </c>
      <c r="G444" s="424"/>
      <c r="H444" s="429">
        <f>'4-Отчет за собствения капитал'!M19</f>
        <v>0</v>
      </c>
    </row>
    <row r="445" spans="1:8">
      <c r="A445" s="424" t="str">
        <f t="shared" si="30"/>
        <v>АЛФА БЪЛГАРИЯ АД</v>
      </c>
      <c r="B445" s="424" t="str">
        <f t="shared" si="31"/>
        <v>200845765</v>
      </c>
      <c r="C445" s="428">
        <f t="shared" si="32"/>
        <v>45565</v>
      </c>
      <c r="D445" s="424" t="s">
        <v>526</v>
      </c>
      <c r="E445" s="424">
        <v>11</v>
      </c>
      <c r="F445" s="430" t="s">
        <v>525</v>
      </c>
      <c r="G445" s="424"/>
      <c r="H445" s="429">
        <f>'4-Отчет за собствения капитал'!M20</f>
        <v>0</v>
      </c>
    </row>
    <row r="446" spans="1:8">
      <c r="A446" s="424" t="str">
        <f t="shared" si="30"/>
        <v>АЛФА БЪЛГАРИЯ АД</v>
      </c>
      <c r="B446" s="424" t="str">
        <f t="shared" si="31"/>
        <v>200845765</v>
      </c>
      <c r="C446" s="428">
        <f t="shared" si="32"/>
        <v>45565</v>
      </c>
      <c r="D446" s="424" t="s">
        <v>528</v>
      </c>
      <c r="E446" s="424">
        <v>11</v>
      </c>
      <c r="F446" s="430" t="s">
        <v>527</v>
      </c>
      <c r="G446" s="424"/>
      <c r="H446" s="429">
        <f>'4-Отчет за собствения капитал'!M21</f>
        <v>0</v>
      </c>
    </row>
    <row r="447" spans="1:8">
      <c r="A447" s="424" t="str">
        <f t="shared" si="30"/>
        <v>АЛФА БЪЛГАРИЯ АД</v>
      </c>
      <c r="B447" s="424" t="str">
        <f t="shared" si="31"/>
        <v>200845765</v>
      </c>
      <c r="C447" s="428">
        <f t="shared" si="32"/>
        <v>45565</v>
      </c>
      <c r="D447" s="424" t="s">
        <v>530</v>
      </c>
      <c r="E447" s="424">
        <v>11</v>
      </c>
      <c r="F447" s="430" t="s">
        <v>529</v>
      </c>
      <c r="G447" s="424"/>
      <c r="H447" s="429">
        <f>'4-Отчет за собствения капитал'!M22</f>
        <v>0</v>
      </c>
    </row>
    <row r="448" spans="1:8">
      <c r="A448" s="424" t="str">
        <f t="shared" si="30"/>
        <v>АЛФА БЪЛГАРИЯ АД</v>
      </c>
      <c r="B448" s="424" t="str">
        <f t="shared" si="31"/>
        <v>200845765</v>
      </c>
      <c r="C448" s="428">
        <f t="shared" si="32"/>
        <v>45565</v>
      </c>
      <c r="D448" s="424" t="s">
        <v>532</v>
      </c>
      <c r="E448" s="424">
        <v>11</v>
      </c>
      <c r="F448" s="430" t="s">
        <v>531</v>
      </c>
      <c r="G448" s="424"/>
      <c r="H448" s="429">
        <f>'4-Отчет за собствения капитал'!M23</f>
        <v>0</v>
      </c>
    </row>
    <row r="449" spans="1:8">
      <c r="A449" s="424" t="str">
        <f t="shared" si="30"/>
        <v>АЛФА БЪЛГАРИЯ АД</v>
      </c>
      <c r="B449" s="424" t="str">
        <f t="shared" si="31"/>
        <v>200845765</v>
      </c>
      <c r="C449" s="428">
        <f t="shared" si="32"/>
        <v>45565</v>
      </c>
      <c r="D449" s="424" t="s">
        <v>534</v>
      </c>
      <c r="E449" s="424">
        <v>11</v>
      </c>
      <c r="F449" s="430" t="s">
        <v>533</v>
      </c>
      <c r="G449" s="424"/>
      <c r="H449" s="429">
        <f>'4-Отчет за собствения капитал'!M24</f>
        <v>0</v>
      </c>
    </row>
    <row r="450" spans="1:8">
      <c r="A450" s="424" t="str">
        <f t="shared" si="30"/>
        <v>АЛФА БЪЛГАРИЯ АД</v>
      </c>
      <c r="B450" s="424" t="str">
        <f t="shared" si="31"/>
        <v>200845765</v>
      </c>
      <c r="C450" s="428">
        <f t="shared" si="32"/>
        <v>45565</v>
      </c>
      <c r="D450" s="424" t="s">
        <v>536</v>
      </c>
      <c r="E450" s="424">
        <v>11</v>
      </c>
      <c r="F450" s="430" t="s">
        <v>535</v>
      </c>
      <c r="G450" s="424"/>
      <c r="H450" s="429">
        <f>'4-Отчет за собствения капитал'!M25</f>
        <v>0</v>
      </c>
    </row>
    <row r="451" spans="1:8">
      <c r="A451" s="424" t="str">
        <f t="shared" si="30"/>
        <v>АЛФА БЪЛГАРИЯ АД</v>
      </c>
      <c r="B451" s="424" t="str">
        <f t="shared" si="31"/>
        <v>200845765</v>
      </c>
      <c r="C451" s="428">
        <f t="shared" si="32"/>
        <v>45565</v>
      </c>
      <c r="D451" s="424" t="s">
        <v>538</v>
      </c>
      <c r="E451" s="424">
        <v>11</v>
      </c>
      <c r="F451" s="430" t="s">
        <v>537</v>
      </c>
      <c r="G451" s="424"/>
      <c r="H451" s="429">
        <f>'4-Отчет за собствения капитал'!M26</f>
        <v>0</v>
      </c>
    </row>
    <row r="452" spans="1:8">
      <c r="A452" s="424" t="str">
        <f t="shared" si="30"/>
        <v>АЛФА БЪЛГАРИЯ АД</v>
      </c>
      <c r="B452" s="424" t="str">
        <f t="shared" si="31"/>
        <v>200845765</v>
      </c>
      <c r="C452" s="428">
        <f t="shared" si="32"/>
        <v>45565</v>
      </c>
      <c r="D452" s="424" t="s">
        <v>539</v>
      </c>
      <c r="E452" s="424">
        <v>11</v>
      </c>
      <c r="F452" s="430" t="s">
        <v>533</v>
      </c>
      <c r="G452" s="424"/>
      <c r="H452" s="429">
        <f>'4-Отчет за собствения капитал'!M27</f>
        <v>0</v>
      </c>
    </row>
    <row r="453" spans="1:8">
      <c r="A453" s="424" t="str">
        <f t="shared" si="30"/>
        <v>АЛФА БЪЛГАРИЯ АД</v>
      </c>
      <c r="B453" s="424" t="str">
        <f t="shared" si="31"/>
        <v>200845765</v>
      </c>
      <c r="C453" s="428">
        <f t="shared" si="32"/>
        <v>45565</v>
      </c>
      <c r="D453" s="424" t="s">
        <v>540</v>
      </c>
      <c r="E453" s="424">
        <v>11</v>
      </c>
      <c r="F453" s="430" t="s">
        <v>535</v>
      </c>
      <c r="G453" s="424"/>
      <c r="H453" s="429">
        <f>'4-Отчет за собствения капитал'!M28</f>
        <v>0</v>
      </c>
    </row>
    <row r="454" spans="1:8">
      <c r="A454" s="424" t="str">
        <f t="shared" si="30"/>
        <v>АЛФА БЪЛГАРИЯ АД</v>
      </c>
      <c r="B454" s="424" t="str">
        <f t="shared" si="31"/>
        <v>200845765</v>
      </c>
      <c r="C454" s="428">
        <f t="shared" si="32"/>
        <v>45565</v>
      </c>
      <c r="D454" s="424" t="s">
        <v>542</v>
      </c>
      <c r="E454" s="424">
        <v>11</v>
      </c>
      <c r="F454" s="430" t="s">
        <v>541</v>
      </c>
      <c r="G454" s="424"/>
      <c r="H454" s="429">
        <f>'4-Отчет за собствения капитал'!M29</f>
        <v>0</v>
      </c>
    </row>
    <row r="455" spans="1:8">
      <c r="A455" s="424" t="str">
        <f t="shared" si="30"/>
        <v>АЛФА БЪЛГАРИЯ АД</v>
      </c>
      <c r="B455" s="424" t="str">
        <f t="shared" si="31"/>
        <v>200845765</v>
      </c>
      <c r="C455" s="428">
        <f t="shared" si="32"/>
        <v>45565</v>
      </c>
      <c r="D455" s="424" t="s">
        <v>544</v>
      </c>
      <c r="E455" s="424">
        <v>11</v>
      </c>
      <c r="F455" s="430" t="s">
        <v>543</v>
      </c>
      <c r="G455" s="424"/>
      <c r="H455" s="429">
        <f>'4-Отчет за собствения капитал'!M30</f>
        <v>0</v>
      </c>
    </row>
    <row r="456" spans="1:8">
      <c r="A456" s="424" t="str">
        <f t="shared" si="30"/>
        <v>АЛФА БЪЛГАРИЯ АД</v>
      </c>
      <c r="B456" s="424" t="str">
        <f t="shared" si="31"/>
        <v>200845765</v>
      </c>
      <c r="C456" s="428">
        <f t="shared" si="32"/>
        <v>45565</v>
      </c>
      <c r="D456" s="424" t="s">
        <v>546</v>
      </c>
      <c r="E456" s="424">
        <v>11</v>
      </c>
      <c r="F456" s="430" t="s">
        <v>545</v>
      </c>
      <c r="G456" s="424"/>
      <c r="H456" s="429">
        <f>'4-Отчет за собствения капитал'!M31</f>
        <v>0</v>
      </c>
    </row>
    <row r="457" spans="1:8">
      <c r="A457" s="424" t="str">
        <f t="shared" si="30"/>
        <v>АЛФА БЪЛГАРИЯ АД</v>
      </c>
      <c r="B457" s="424" t="str">
        <f t="shared" si="31"/>
        <v>200845765</v>
      </c>
      <c r="C457" s="428">
        <f t="shared" si="32"/>
        <v>45565</v>
      </c>
      <c r="D457" s="424" t="s">
        <v>548</v>
      </c>
      <c r="E457" s="424">
        <v>11</v>
      </c>
      <c r="F457" s="430" t="s">
        <v>547</v>
      </c>
      <c r="G457" s="424"/>
      <c r="H457" s="429">
        <f>'4-Отчет за собствения капитал'!M32</f>
        <v>0</v>
      </c>
    </row>
    <row r="458" spans="1:8">
      <c r="A458" s="424" t="str">
        <f t="shared" si="30"/>
        <v>АЛФА БЪЛГАРИЯ АД</v>
      </c>
      <c r="B458" s="424" t="str">
        <f t="shared" si="31"/>
        <v>200845765</v>
      </c>
      <c r="C458" s="428">
        <f t="shared" si="32"/>
        <v>45565</v>
      </c>
      <c r="D458" s="424" t="s">
        <v>550</v>
      </c>
      <c r="E458" s="424">
        <v>11</v>
      </c>
      <c r="F458" s="430" t="s">
        <v>549</v>
      </c>
      <c r="G458" s="424"/>
      <c r="H458" s="429">
        <f>'4-Отчет за собствения капитал'!M33</f>
        <v>0</v>
      </c>
    </row>
    <row r="459" spans="1:8">
      <c r="A459" s="424" t="str">
        <f t="shared" si="30"/>
        <v>АЛФА БЪЛГАРИЯ АД</v>
      </c>
      <c r="B459" s="424" t="str">
        <f t="shared" si="31"/>
        <v>200845765</v>
      </c>
      <c r="C459" s="428">
        <f t="shared" si="32"/>
        <v>45565</v>
      </c>
      <c r="D459" s="424" t="s">
        <v>552</v>
      </c>
      <c r="E459" s="424">
        <v>11</v>
      </c>
      <c r="F459" s="430" t="s">
        <v>551</v>
      </c>
      <c r="G459" s="424"/>
      <c r="H459" s="429">
        <f>'4-Отчет за собствения капитал'!M34</f>
        <v>0</v>
      </c>
    </row>
    <row r="460" spans="1:8" s="251" customFormat="1">
      <c r="A460" s="425"/>
      <c r="B460" s="425"/>
      <c r="C460" s="426"/>
      <c r="D460" s="425"/>
      <c r="E460" s="425"/>
      <c r="F460" s="427" t="s">
        <v>681</v>
      </c>
      <c r="G460" s="425"/>
      <c r="H460" s="425"/>
    </row>
    <row r="461" spans="1:8" s="251" customFormat="1">
      <c r="A461" s="425"/>
      <c r="B461" s="425"/>
      <c r="C461" s="426"/>
      <c r="D461" s="425"/>
      <c r="E461" s="425"/>
      <c r="F461" s="427" t="s">
        <v>682</v>
      </c>
      <c r="G461" s="425"/>
      <c r="H461" s="425"/>
    </row>
    <row r="462" spans="1:8" s="251" customFormat="1">
      <c r="A462" s="425"/>
      <c r="B462" s="425"/>
      <c r="C462" s="426"/>
      <c r="D462" s="425"/>
      <c r="E462" s="425"/>
      <c r="F462" s="427" t="s">
        <v>683</v>
      </c>
      <c r="G462" s="425"/>
      <c r="H462" s="425"/>
    </row>
    <row r="463" spans="1:8" s="251" customFormat="1">
      <c r="A463" s="425"/>
      <c r="B463" s="425"/>
      <c r="C463" s="426"/>
      <c r="D463" s="425"/>
      <c r="E463" s="425"/>
      <c r="F463" s="427" t="s">
        <v>684</v>
      </c>
      <c r="G463" s="425"/>
      <c r="H463" s="425"/>
    </row>
    <row r="464" spans="1:8">
      <c r="A464" s="424" t="str">
        <f t="shared" ref="A464:A503" si="33">pdeName</f>
        <v>АЛФА БЪЛГАРИЯ АД</v>
      </c>
      <c r="B464" s="424" t="str">
        <f t="shared" ref="B464:B503" si="34">pdeBulstat</f>
        <v>200845765</v>
      </c>
      <c r="C464" s="428">
        <f t="shared" ref="C464:C503" si="35">endDate</f>
        <v>45565</v>
      </c>
      <c r="D464" s="424" t="s">
        <v>564</v>
      </c>
      <c r="E464" s="424">
        <v>1</v>
      </c>
      <c r="F464" s="424" t="s">
        <v>561</v>
      </c>
      <c r="G464" s="424"/>
      <c r="H464" s="429">
        <f>'Справка 5'!C27</f>
        <v>0</v>
      </c>
    </row>
    <row r="465" spans="1:8">
      <c r="A465" s="424" t="str">
        <f t="shared" si="33"/>
        <v>АЛФА БЪЛГАРИЯ АД</v>
      </c>
      <c r="B465" s="424" t="str">
        <f t="shared" si="34"/>
        <v>200845765</v>
      </c>
      <c r="C465" s="428">
        <f t="shared" si="35"/>
        <v>45565</v>
      </c>
      <c r="D465" s="424" t="s">
        <v>567</v>
      </c>
      <c r="E465" s="424">
        <v>1</v>
      </c>
      <c r="F465" s="424" t="s">
        <v>565</v>
      </c>
      <c r="G465" s="424"/>
      <c r="H465" s="429">
        <f>'Справка 5'!C44</f>
        <v>0</v>
      </c>
    </row>
    <row r="466" spans="1:8">
      <c r="A466" s="424" t="str">
        <f t="shared" si="33"/>
        <v>АЛФА БЪЛГАРИЯ АД</v>
      </c>
      <c r="B466" s="424" t="str">
        <f t="shared" si="34"/>
        <v>200845765</v>
      </c>
      <c r="C466" s="428">
        <f t="shared" si="35"/>
        <v>45565</v>
      </c>
      <c r="D466" s="424" t="s">
        <v>570</v>
      </c>
      <c r="E466" s="424">
        <v>1</v>
      </c>
      <c r="F466" s="424" t="s">
        <v>568</v>
      </c>
      <c r="G466" s="424"/>
      <c r="H466" s="429">
        <f>'Справка 5'!C61</f>
        <v>31743</v>
      </c>
    </row>
    <row r="467" spans="1:8">
      <c r="A467" s="424" t="str">
        <f t="shared" si="33"/>
        <v>АЛФА БЪЛГАРИЯ АД</v>
      </c>
      <c r="B467" s="424" t="str">
        <f t="shared" si="34"/>
        <v>200845765</v>
      </c>
      <c r="C467" s="428">
        <f t="shared" si="35"/>
        <v>45565</v>
      </c>
      <c r="D467" s="424" t="s">
        <v>574</v>
      </c>
      <c r="E467" s="424">
        <v>1</v>
      </c>
      <c r="F467" s="424" t="s">
        <v>571</v>
      </c>
      <c r="G467" s="424"/>
      <c r="H467" s="429">
        <f>'Справка 5'!C78</f>
        <v>340</v>
      </c>
    </row>
    <row r="468" spans="1:8">
      <c r="A468" s="424" t="str">
        <f t="shared" si="33"/>
        <v>АЛФА БЪЛГАРИЯ АД</v>
      </c>
      <c r="B468" s="424" t="str">
        <f t="shared" si="34"/>
        <v>200845765</v>
      </c>
      <c r="C468" s="428">
        <f t="shared" si="35"/>
        <v>45565</v>
      </c>
      <c r="D468" s="424" t="s">
        <v>576</v>
      </c>
      <c r="E468" s="424">
        <v>1</v>
      </c>
      <c r="F468" s="424" t="s">
        <v>560</v>
      </c>
      <c r="G468" s="424"/>
      <c r="H468" s="429">
        <f>'Справка 5'!C79</f>
        <v>32083</v>
      </c>
    </row>
    <row r="469" spans="1:8">
      <c r="A469" s="424" t="str">
        <f t="shared" si="33"/>
        <v>АЛФА БЪЛГАРИЯ АД</v>
      </c>
      <c r="B469" s="424" t="str">
        <f t="shared" si="34"/>
        <v>200845765</v>
      </c>
      <c r="C469" s="428">
        <f t="shared" si="35"/>
        <v>45565</v>
      </c>
      <c r="D469" s="424" t="s">
        <v>578</v>
      </c>
      <c r="E469" s="424">
        <v>1</v>
      </c>
      <c r="F469" s="424" t="s">
        <v>561</v>
      </c>
      <c r="G469" s="424"/>
      <c r="H469" s="429">
        <f>'Справка 5'!C97</f>
        <v>0</v>
      </c>
    </row>
    <row r="470" spans="1:8">
      <c r="A470" s="424" t="str">
        <f t="shared" si="33"/>
        <v>АЛФА БЪЛГАРИЯ АД</v>
      </c>
      <c r="B470" s="424" t="str">
        <f t="shared" si="34"/>
        <v>200845765</v>
      </c>
      <c r="C470" s="428">
        <f t="shared" si="35"/>
        <v>45565</v>
      </c>
      <c r="D470" s="424" t="s">
        <v>579</v>
      </c>
      <c r="E470" s="424">
        <v>1</v>
      </c>
      <c r="F470" s="424" t="s">
        <v>565</v>
      </c>
      <c r="G470" s="424"/>
      <c r="H470" s="429">
        <f>'Справка 5'!C114</f>
        <v>0</v>
      </c>
    </row>
    <row r="471" spans="1:8">
      <c r="A471" s="424" t="str">
        <f t="shared" si="33"/>
        <v>АЛФА БЪЛГАРИЯ АД</v>
      </c>
      <c r="B471" s="424" t="str">
        <f t="shared" si="34"/>
        <v>200845765</v>
      </c>
      <c r="C471" s="428">
        <f t="shared" si="35"/>
        <v>45565</v>
      </c>
      <c r="D471" s="424" t="s">
        <v>580</v>
      </c>
      <c r="E471" s="424">
        <v>1</v>
      </c>
      <c r="F471" s="424" t="s">
        <v>568</v>
      </c>
      <c r="G471" s="424"/>
      <c r="H471" s="429">
        <f>'Справка 5'!C131</f>
        <v>0</v>
      </c>
    </row>
    <row r="472" spans="1:8">
      <c r="A472" s="424" t="str">
        <f t="shared" si="33"/>
        <v>АЛФА БЪЛГАРИЯ АД</v>
      </c>
      <c r="B472" s="424" t="str">
        <f t="shared" si="34"/>
        <v>200845765</v>
      </c>
      <c r="C472" s="428">
        <f t="shared" si="35"/>
        <v>45565</v>
      </c>
      <c r="D472" s="424" t="s">
        <v>582</v>
      </c>
      <c r="E472" s="424">
        <v>1</v>
      </c>
      <c r="F472" s="424" t="s">
        <v>571</v>
      </c>
      <c r="G472" s="424"/>
      <c r="H472" s="429">
        <f>'Справка 5'!C148</f>
        <v>5</v>
      </c>
    </row>
    <row r="473" spans="1:8">
      <c r="A473" s="424" t="str">
        <f t="shared" si="33"/>
        <v>АЛФА БЪЛГАРИЯ АД</v>
      </c>
      <c r="B473" s="424" t="str">
        <f t="shared" si="34"/>
        <v>200845765</v>
      </c>
      <c r="C473" s="428">
        <f t="shared" si="35"/>
        <v>45565</v>
      </c>
      <c r="D473" s="424" t="s">
        <v>584</v>
      </c>
      <c r="E473" s="424">
        <v>1</v>
      </c>
      <c r="F473" s="424" t="s">
        <v>577</v>
      </c>
      <c r="G473" s="424"/>
      <c r="H473" s="429">
        <f>'Справка 5'!C149</f>
        <v>5</v>
      </c>
    </row>
    <row r="474" spans="1:8">
      <c r="A474" s="424" t="str">
        <f t="shared" si="33"/>
        <v>АЛФА БЪЛГАРИЯ АД</v>
      </c>
      <c r="B474" s="424" t="str">
        <f t="shared" si="34"/>
        <v>200845765</v>
      </c>
      <c r="C474" s="428">
        <f t="shared" si="35"/>
        <v>45565</v>
      </c>
      <c r="D474" s="424" t="s">
        <v>564</v>
      </c>
      <c r="E474" s="424">
        <v>2</v>
      </c>
      <c r="F474" s="424" t="s">
        <v>561</v>
      </c>
      <c r="G474" s="424"/>
      <c r="H474" s="429">
        <f>'Справка 5'!D27</f>
        <v>0</v>
      </c>
    </row>
    <row r="475" spans="1:8">
      <c r="A475" s="424" t="str">
        <f t="shared" si="33"/>
        <v>АЛФА БЪЛГАРИЯ АД</v>
      </c>
      <c r="B475" s="424" t="str">
        <f t="shared" si="34"/>
        <v>200845765</v>
      </c>
      <c r="C475" s="428">
        <f t="shared" si="35"/>
        <v>45565</v>
      </c>
      <c r="D475" s="424" t="s">
        <v>567</v>
      </c>
      <c r="E475" s="424">
        <v>2</v>
      </c>
      <c r="F475" s="424" t="s">
        <v>565</v>
      </c>
      <c r="G475" s="424"/>
      <c r="H475" s="429">
        <f>'Справка 5'!D44</f>
        <v>0</v>
      </c>
    </row>
    <row r="476" spans="1:8">
      <c r="A476" s="424" t="str">
        <f t="shared" si="33"/>
        <v>АЛФА БЪЛГАРИЯ АД</v>
      </c>
      <c r="B476" s="424" t="str">
        <f t="shared" si="34"/>
        <v>200845765</v>
      </c>
      <c r="C476" s="428">
        <f t="shared" si="35"/>
        <v>45565</v>
      </c>
      <c r="D476" s="424" t="s">
        <v>570</v>
      </c>
      <c r="E476" s="424">
        <v>2</v>
      </c>
      <c r="F476" s="424" t="s">
        <v>568</v>
      </c>
      <c r="G476" s="424"/>
      <c r="H476" s="429">
        <f>'Справка 5'!D61</f>
        <v>0</v>
      </c>
    </row>
    <row r="477" spans="1:8">
      <c r="A477" s="424" t="str">
        <f t="shared" si="33"/>
        <v>АЛФА БЪЛГАРИЯ АД</v>
      </c>
      <c r="B477" s="424" t="str">
        <f t="shared" si="34"/>
        <v>200845765</v>
      </c>
      <c r="C477" s="428">
        <f t="shared" si="35"/>
        <v>45565</v>
      </c>
      <c r="D477" s="424" t="s">
        <v>574</v>
      </c>
      <c r="E477" s="424">
        <v>2</v>
      </c>
      <c r="F477" s="424" t="s">
        <v>571</v>
      </c>
      <c r="G477" s="424"/>
      <c r="H477" s="429">
        <f>'Справка 5'!D78</f>
        <v>0</v>
      </c>
    </row>
    <row r="478" spans="1:8">
      <c r="A478" s="424" t="str">
        <f t="shared" si="33"/>
        <v>АЛФА БЪЛГАРИЯ АД</v>
      </c>
      <c r="B478" s="424" t="str">
        <f t="shared" si="34"/>
        <v>200845765</v>
      </c>
      <c r="C478" s="428">
        <f t="shared" si="35"/>
        <v>45565</v>
      </c>
      <c r="D478" s="424" t="s">
        <v>576</v>
      </c>
      <c r="E478" s="424">
        <v>2</v>
      </c>
      <c r="F478" s="424" t="s">
        <v>560</v>
      </c>
      <c r="G478" s="424"/>
      <c r="H478" s="429">
        <f>'Справка 5'!D79</f>
        <v>0</v>
      </c>
    </row>
    <row r="479" spans="1:8">
      <c r="A479" s="424" t="str">
        <f t="shared" si="33"/>
        <v>АЛФА БЪЛГАРИЯ АД</v>
      </c>
      <c r="B479" s="424" t="str">
        <f t="shared" si="34"/>
        <v>200845765</v>
      </c>
      <c r="C479" s="428">
        <f t="shared" si="35"/>
        <v>45565</v>
      </c>
      <c r="D479" s="424" t="s">
        <v>578</v>
      </c>
      <c r="E479" s="424">
        <v>2</v>
      </c>
      <c r="F479" s="424" t="s">
        <v>561</v>
      </c>
      <c r="G479" s="424"/>
      <c r="H479" s="429">
        <f>'Справка 5'!D97</f>
        <v>0</v>
      </c>
    </row>
    <row r="480" spans="1:8">
      <c r="A480" s="424" t="str">
        <f t="shared" si="33"/>
        <v>АЛФА БЪЛГАРИЯ АД</v>
      </c>
      <c r="B480" s="424" t="str">
        <f t="shared" si="34"/>
        <v>200845765</v>
      </c>
      <c r="C480" s="428">
        <f t="shared" si="35"/>
        <v>45565</v>
      </c>
      <c r="D480" s="424" t="s">
        <v>579</v>
      </c>
      <c r="E480" s="424">
        <v>2</v>
      </c>
      <c r="F480" s="424" t="s">
        <v>565</v>
      </c>
      <c r="G480" s="424"/>
      <c r="H480" s="429">
        <f>'Справка 5'!D114</f>
        <v>0</v>
      </c>
    </row>
    <row r="481" spans="1:8">
      <c r="A481" s="424" t="str">
        <f t="shared" si="33"/>
        <v>АЛФА БЪЛГАРИЯ АД</v>
      </c>
      <c r="B481" s="424" t="str">
        <f t="shared" si="34"/>
        <v>200845765</v>
      </c>
      <c r="C481" s="428">
        <f t="shared" si="35"/>
        <v>45565</v>
      </c>
      <c r="D481" s="424" t="s">
        <v>580</v>
      </c>
      <c r="E481" s="424">
        <v>2</v>
      </c>
      <c r="F481" s="424" t="s">
        <v>568</v>
      </c>
      <c r="G481" s="424"/>
      <c r="H481" s="429">
        <f>'Справка 5'!D131</f>
        <v>0</v>
      </c>
    </row>
    <row r="482" spans="1:8">
      <c r="A482" s="424" t="str">
        <f t="shared" si="33"/>
        <v>АЛФА БЪЛГАРИЯ АД</v>
      </c>
      <c r="B482" s="424" t="str">
        <f t="shared" si="34"/>
        <v>200845765</v>
      </c>
      <c r="C482" s="428">
        <f t="shared" si="35"/>
        <v>45565</v>
      </c>
      <c r="D482" s="424" t="s">
        <v>582</v>
      </c>
      <c r="E482" s="424">
        <v>2</v>
      </c>
      <c r="F482" s="424" t="s">
        <v>571</v>
      </c>
      <c r="G482" s="424"/>
      <c r="H482" s="429">
        <f>'Справка 5'!D148</f>
        <v>0</v>
      </c>
    </row>
    <row r="483" spans="1:8">
      <c r="A483" s="424" t="str">
        <f t="shared" si="33"/>
        <v>АЛФА БЪЛГАРИЯ АД</v>
      </c>
      <c r="B483" s="424" t="str">
        <f t="shared" si="34"/>
        <v>200845765</v>
      </c>
      <c r="C483" s="428">
        <f t="shared" si="35"/>
        <v>45565</v>
      </c>
      <c r="D483" s="424" t="s">
        <v>584</v>
      </c>
      <c r="E483" s="424">
        <v>2</v>
      </c>
      <c r="F483" s="424" t="s">
        <v>577</v>
      </c>
      <c r="G483" s="424"/>
      <c r="H483" s="429">
        <f>'Справка 5'!D149</f>
        <v>0</v>
      </c>
    </row>
    <row r="484" spans="1:8">
      <c r="A484" s="424" t="str">
        <f t="shared" si="33"/>
        <v>АЛФА БЪЛГАРИЯ АД</v>
      </c>
      <c r="B484" s="424" t="str">
        <f t="shared" si="34"/>
        <v>200845765</v>
      </c>
      <c r="C484" s="428">
        <f t="shared" si="35"/>
        <v>45565</v>
      </c>
      <c r="D484" s="424" t="s">
        <v>564</v>
      </c>
      <c r="E484" s="424">
        <v>3</v>
      </c>
      <c r="F484" s="424" t="s">
        <v>561</v>
      </c>
      <c r="G484" s="424"/>
      <c r="H484" s="429">
        <f>'Справка 5'!E27</f>
        <v>0</v>
      </c>
    </row>
    <row r="485" spans="1:8">
      <c r="A485" s="424" t="str">
        <f t="shared" si="33"/>
        <v>АЛФА БЪЛГАРИЯ АД</v>
      </c>
      <c r="B485" s="424" t="str">
        <f t="shared" si="34"/>
        <v>200845765</v>
      </c>
      <c r="C485" s="428">
        <f t="shared" si="35"/>
        <v>45565</v>
      </c>
      <c r="D485" s="424" t="s">
        <v>567</v>
      </c>
      <c r="E485" s="424">
        <v>3</v>
      </c>
      <c r="F485" s="424" t="s">
        <v>565</v>
      </c>
      <c r="G485" s="424"/>
      <c r="H485" s="429">
        <f>'Справка 5'!E44</f>
        <v>0</v>
      </c>
    </row>
    <row r="486" spans="1:8">
      <c r="A486" s="424" t="str">
        <f t="shared" si="33"/>
        <v>АЛФА БЪЛГАРИЯ АД</v>
      </c>
      <c r="B486" s="424" t="str">
        <f t="shared" si="34"/>
        <v>200845765</v>
      </c>
      <c r="C486" s="428">
        <f t="shared" si="35"/>
        <v>45565</v>
      </c>
      <c r="D486" s="424" t="s">
        <v>570</v>
      </c>
      <c r="E486" s="424">
        <v>3</v>
      </c>
      <c r="F486" s="424" t="s">
        <v>568</v>
      </c>
      <c r="G486" s="424"/>
      <c r="H486" s="429">
        <f>'Справка 5'!E61</f>
        <v>0</v>
      </c>
    </row>
    <row r="487" spans="1:8">
      <c r="A487" s="424" t="str">
        <f t="shared" si="33"/>
        <v>АЛФА БЪЛГАРИЯ АД</v>
      </c>
      <c r="B487" s="424" t="str">
        <f t="shared" si="34"/>
        <v>200845765</v>
      </c>
      <c r="C487" s="428">
        <f t="shared" si="35"/>
        <v>45565</v>
      </c>
      <c r="D487" s="424" t="s">
        <v>574</v>
      </c>
      <c r="E487" s="424">
        <v>3</v>
      </c>
      <c r="F487" s="424" t="s">
        <v>571</v>
      </c>
      <c r="G487" s="424"/>
      <c r="H487" s="429">
        <f>'Справка 5'!E78</f>
        <v>0</v>
      </c>
    </row>
    <row r="488" spans="1:8">
      <c r="A488" s="424" t="str">
        <f t="shared" si="33"/>
        <v>АЛФА БЪЛГАРИЯ АД</v>
      </c>
      <c r="B488" s="424" t="str">
        <f t="shared" si="34"/>
        <v>200845765</v>
      </c>
      <c r="C488" s="428">
        <f t="shared" si="35"/>
        <v>45565</v>
      </c>
      <c r="D488" s="424" t="s">
        <v>576</v>
      </c>
      <c r="E488" s="424">
        <v>3</v>
      </c>
      <c r="F488" s="424" t="s">
        <v>560</v>
      </c>
      <c r="G488" s="424"/>
      <c r="H488" s="429">
        <f>'Справка 5'!E79</f>
        <v>0</v>
      </c>
    </row>
    <row r="489" spans="1:8">
      <c r="A489" s="424" t="str">
        <f t="shared" si="33"/>
        <v>АЛФА БЪЛГАРИЯ АД</v>
      </c>
      <c r="B489" s="424" t="str">
        <f t="shared" si="34"/>
        <v>200845765</v>
      </c>
      <c r="C489" s="428">
        <f t="shared" si="35"/>
        <v>45565</v>
      </c>
      <c r="D489" s="424" t="s">
        <v>578</v>
      </c>
      <c r="E489" s="424">
        <v>3</v>
      </c>
      <c r="F489" s="424" t="s">
        <v>561</v>
      </c>
      <c r="G489" s="424"/>
      <c r="H489" s="429">
        <f>'Справка 5'!E97</f>
        <v>0</v>
      </c>
    </row>
    <row r="490" spans="1:8">
      <c r="A490" s="424" t="str">
        <f t="shared" si="33"/>
        <v>АЛФА БЪЛГАРИЯ АД</v>
      </c>
      <c r="B490" s="424" t="str">
        <f t="shared" si="34"/>
        <v>200845765</v>
      </c>
      <c r="C490" s="428">
        <f t="shared" si="35"/>
        <v>45565</v>
      </c>
      <c r="D490" s="424" t="s">
        <v>579</v>
      </c>
      <c r="E490" s="424">
        <v>3</v>
      </c>
      <c r="F490" s="424" t="s">
        <v>565</v>
      </c>
      <c r="G490" s="424"/>
      <c r="H490" s="429">
        <f>'Справка 5'!E114</f>
        <v>0</v>
      </c>
    </row>
    <row r="491" spans="1:8">
      <c r="A491" s="424" t="str">
        <f t="shared" si="33"/>
        <v>АЛФА БЪЛГАРИЯ АД</v>
      </c>
      <c r="B491" s="424" t="str">
        <f t="shared" si="34"/>
        <v>200845765</v>
      </c>
      <c r="C491" s="428">
        <f t="shared" si="35"/>
        <v>45565</v>
      </c>
      <c r="D491" s="424" t="s">
        <v>580</v>
      </c>
      <c r="E491" s="424">
        <v>3</v>
      </c>
      <c r="F491" s="424" t="s">
        <v>568</v>
      </c>
      <c r="G491" s="424"/>
      <c r="H491" s="429">
        <f>'Справка 5'!E131</f>
        <v>0</v>
      </c>
    </row>
    <row r="492" spans="1:8">
      <c r="A492" s="424" t="str">
        <f t="shared" si="33"/>
        <v>АЛФА БЪЛГАРИЯ АД</v>
      </c>
      <c r="B492" s="424" t="str">
        <f t="shared" si="34"/>
        <v>200845765</v>
      </c>
      <c r="C492" s="428">
        <f t="shared" si="35"/>
        <v>45565</v>
      </c>
      <c r="D492" s="424" t="s">
        <v>582</v>
      </c>
      <c r="E492" s="424">
        <v>3</v>
      </c>
      <c r="F492" s="424" t="s">
        <v>571</v>
      </c>
      <c r="G492" s="424"/>
      <c r="H492" s="429">
        <f>'Справка 5'!E148</f>
        <v>0</v>
      </c>
    </row>
    <row r="493" spans="1:8">
      <c r="A493" s="424" t="str">
        <f t="shared" si="33"/>
        <v>АЛФА БЪЛГАРИЯ АД</v>
      </c>
      <c r="B493" s="424" t="str">
        <f t="shared" si="34"/>
        <v>200845765</v>
      </c>
      <c r="C493" s="428">
        <f t="shared" si="35"/>
        <v>45565</v>
      </c>
      <c r="D493" s="424" t="s">
        <v>584</v>
      </c>
      <c r="E493" s="424">
        <v>3</v>
      </c>
      <c r="F493" s="424" t="s">
        <v>577</v>
      </c>
      <c r="G493" s="424"/>
      <c r="H493" s="429">
        <f>'Справка 5'!E149</f>
        <v>0</v>
      </c>
    </row>
    <row r="494" spans="1:8">
      <c r="A494" s="424" t="str">
        <f t="shared" si="33"/>
        <v>АЛФА БЪЛГАРИЯ АД</v>
      </c>
      <c r="B494" s="424" t="str">
        <f t="shared" si="34"/>
        <v>200845765</v>
      </c>
      <c r="C494" s="428">
        <f t="shared" si="35"/>
        <v>45565</v>
      </c>
      <c r="D494" s="424" t="s">
        <v>564</v>
      </c>
      <c r="E494" s="424">
        <v>4</v>
      </c>
      <c r="F494" s="424" t="s">
        <v>561</v>
      </c>
      <c r="G494" s="424"/>
      <c r="H494" s="429">
        <f>'Справка 5'!F27</f>
        <v>0</v>
      </c>
    </row>
    <row r="495" spans="1:8">
      <c r="A495" s="424" t="str">
        <f t="shared" si="33"/>
        <v>АЛФА БЪЛГАРИЯ АД</v>
      </c>
      <c r="B495" s="424" t="str">
        <f t="shared" si="34"/>
        <v>200845765</v>
      </c>
      <c r="C495" s="428">
        <f t="shared" si="35"/>
        <v>45565</v>
      </c>
      <c r="D495" s="424" t="s">
        <v>567</v>
      </c>
      <c r="E495" s="424">
        <v>4</v>
      </c>
      <c r="F495" s="424" t="s">
        <v>565</v>
      </c>
      <c r="G495" s="424"/>
      <c r="H495" s="429">
        <f>'Справка 5'!F44</f>
        <v>0</v>
      </c>
    </row>
    <row r="496" spans="1:8">
      <c r="A496" s="424" t="str">
        <f t="shared" si="33"/>
        <v>АЛФА БЪЛГАРИЯ АД</v>
      </c>
      <c r="B496" s="424" t="str">
        <f t="shared" si="34"/>
        <v>200845765</v>
      </c>
      <c r="C496" s="428">
        <f t="shared" si="35"/>
        <v>45565</v>
      </c>
      <c r="D496" s="424" t="s">
        <v>570</v>
      </c>
      <c r="E496" s="424">
        <v>4</v>
      </c>
      <c r="F496" s="424" t="s">
        <v>568</v>
      </c>
      <c r="G496" s="424"/>
      <c r="H496" s="429">
        <f>'Справка 5'!F61</f>
        <v>31743</v>
      </c>
    </row>
    <row r="497" spans="1:8">
      <c r="A497" s="424" t="str">
        <f t="shared" si="33"/>
        <v>АЛФА БЪЛГАРИЯ АД</v>
      </c>
      <c r="B497" s="424" t="str">
        <f t="shared" si="34"/>
        <v>200845765</v>
      </c>
      <c r="C497" s="428">
        <f t="shared" si="35"/>
        <v>45565</v>
      </c>
      <c r="D497" s="424" t="s">
        <v>574</v>
      </c>
      <c r="E497" s="424">
        <v>4</v>
      </c>
      <c r="F497" s="424" t="s">
        <v>571</v>
      </c>
      <c r="G497" s="424"/>
      <c r="H497" s="429">
        <f>'Справка 5'!F78</f>
        <v>340</v>
      </c>
    </row>
    <row r="498" spans="1:8">
      <c r="A498" s="424" t="str">
        <f t="shared" si="33"/>
        <v>АЛФА БЪЛГАРИЯ АД</v>
      </c>
      <c r="B498" s="424" t="str">
        <f t="shared" si="34"/>
        <v>200845765</v>
      </c>
      <c r="C498" s="428">
        <f t="shared" si="35"/>
        <v>45565</v>
      </c>
      <c r="D498" s="424" t="s">
        <v>576</v>
      </c>
      <c r="E498" s="424">
        <v>4</v>
      </c>
      <c r="F498" s="424" t="s">
        <v>560</v>
      </c>
      <c r="G498" s="424"/>
      <c r="H498" s="429">
        <f>'Справка 5'!F79</f>
        <v>32083</v>
      </c>
    </row>
    <row r="499" spans="1:8">
      <c r="A499" s="424" t="str">
        <f t="shared" si="33"/>
        <v>АЛФА БЪЛГАРИЯ АД</v>
      </c>
      <c r="B499" s="424" t="str">
        <f t="shared" si="34"/>
        <v>200845765</v>
      </c>
      <c r="C499" s="428">
        <f t="shared" si="35"/>
        <v>45565</v>
      </c>
      <c r="D499" s="424" t="s">
        <v>578</v>
      </c>
      <c r="E499" s="424">
        <v>4</v>
      </c>
      <c r="F499" s="424" t="s">
        <v>561</v>
      </c>
      <c r="G499" s="424"/>
      <c r="H499" s="429">
        <f>'Справка 5'!F97</f>
        <v>0</v>
      </c>
    </row>
    <row r="500" spans="1:8">
      <c r="A500" s="424" t="str">
        <f t="shared" si="33"/>
        <v>АЛФА БЪЛГАРИЯ АД</v>
      </c>
      <c r="B500" s="424" t="str">
        <f t="shared" si="34"/>
        <v>200845765</v>
      </c>
      <c r="C500" s="428">
        <f t="shared" si="35"/>
        <v>45565</v>
      </c>
      <c r="D500" s="424" t="s">
        <v>579</v>
      </c>
      <c r="E500" s="424">
        <v>4</v>
      </c>
      <c r="F500" s="424" t="s">
        <v>565</v>
      </c>
      <c r="G500" s="424"/>
      <c r="H500" s="429">
        <f>'Справка 5'!F114</f>
        <v>0</v>
      </c>
    </row>
    <row r="501" spans="1:8">
      <c r="A501" s="424" t="str">
        <f t="shared" si="33"/>
        <v>АЛФА БЪЛГАРИЯ АД</v>
      </c>
      <c r="B501" s="424" t="str">
        <f t="shared" si="34"/>
        <v>200845765</v>
      </c>
      <c r="C501" s="428">
        <f t="shared" si="35"/>
        <v>45565</v>
      </c>
      <c r="D501" s="424" t="s">
        <v>580</v>
      </c>
      <c r="E501" s="424">
        <v>4</v>
      </c>
      <c r="F501" s="424" t="s">
        <v>568</v>
      </c>
      <c r="G501" s="424"/>
      <c r="H501" s="429">
        <f>'Справка 5'!F131</f>
        <v>0</v>
      </c>
    </row>
    <row r="502" spans="1:8">
      <c r="A502" s="424" t="str">
        <f t="shared" si="33"/>
        <v>АЛФА БЪЛГАРИЯ АД</v>
      </c>
      <c r="B502" s="424" t="str">
        <f t="shared" si="34"/>
        <v>200845765</v>
      </c>
      <c r="C502" s="428">
        <f t="shared" si="35"/>
        <v>45565</v>
      </c>
      <c r="D502" s="424" t="s">
        <v>582</v>
      </c>
      <c r="E502" s="424">
        <v>4</v>
      </c>
      <c r="F502" s="424" t="s">
        <v>571</v>
      </c>
      <c r="G502" s="424"/>
      <c r="H502" s="429">
        <f>'Справка 5'!F148</f>
        <v>5</v>
      </c>
    </row>
    <row r="503" spans="1:8">
      <c r="A503" s="424" t="str">
        <f t="shared" si="33"/>
        <v>АЛФА БЪЛГАРИЯ АД</v>
      </c>
      <c r="B503" s="424" t="str">
        <f t="shared" si="34"/>
        <v>200845765</v>
      </c>
      <c r="C503" s="428">
        <f t="shared" si="35"/>
        <v>45565</v>
      </c>
      <c r="D503" s="424" t="s">
        <v>584</v>
      </c>
      <c r="E503" s="424">
        <v>4</v>
      </c>
      <c r="F503" s="424" t="s">
        <v>577</v>
      </c>
      <c r="G503" s="424"/>
      <c r="H503" s="429">
        <f>'Справка 5'!F149</f>
        <v>5</v>
      </c>
    </row>
  </sheetData>
  <sheetProtection password="D554" sheet="1" objects="1" scenarios="1" insertRows="0"/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10</vt:i4>
      </vt:variant>
      <vt:variant>
        <vt:lpstr>Наименувани диапазони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'1-Баланс'!Печат_заглавия</vt:lpstr>
      <vt:lpstr>'Справка 5'!Печат_заглавия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Angel Petrov</cp:lastModifiedBy>
  <cp:revision/>
  <dcterms:created xsi:type="dcterms:W3CDTF">2006-09-16T00:00:00Z</dcterms:created>
  <dcterms:modified xsi:type="dcterms:W3CDTF">2024-10-30T11:58:46Z</dcterms:modified>
  <cp:category/>
  <cp:contentStatus/>
</cp:coreProperties>
</file>