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Mimi\D\MARIA\WMG MEGDINNI OTCETI 2024\WMG_MEGDINEN OTCET 4-ТО ТРИМ. 2024\КФН БФБ MSFO_ 31.12.2024 УМГ АД - FINAL ПОДАДЕН КФН БФБ\"/>
    </mc:Choice>
  </mc:AlternateContent>
  <bookViews>
    <workbookView xWindow="0" yWindow="0" windowWidth="28800" windowHeight="11700" tabRatio="814" firstSheet="1" activeTab="1"/>
  </bookViews>
  <sheets>
    <sheet name="Начална" sheetId="1" r:id="rId1"/>
    <sheet name="1-Баланс" sheetId="4" r:id="rId2"/>
    <sheet name="2-Отчет за доходите" sheetId="5" r:id="rId3"/>
    <sheet name="3-Отчет за паричния поток" sheetId="6" r:id="rId4"/>
    <sheet name="4-Отчет за собствения капитал" sheetId="7" r:id="rId5"/>
    <sheet name="Справка 5" sheetId="11" r:id="rId6"/>
    <sheet name="Контроли" sheetId="14" state="hidden" r:id="rId7"/>
    <sheet name="Показатели" sheetId="12" state="hidden" r:id="rId8"/>
    <sheet name="Danni" sheetId="2" state="hidden" r:id="rId9"/>
    <sheet name="Nomenklaturi" sheetId="13" state="hidden" r:id="rId10"/>
  </sheets>
  <definedNames>
    <definedName name="_authorName">Начална!$B$26</definedName>
    <definedName name="_consolidation">Nomenklaturi!$A$1:$A$2</definedName>
    <definedName name="_endDate">Начална!$B$10</definedName>
    <definedName name="_xlnm._FilterDatabase" localSheetId="1" hidden="1">'1-Баланс'!#REF!</definedName>
    <definedName name="_xlnm._FilterDatabase" localSheetId="3" hidden="1">'3-Отчет за паричния поток'!$A$9:$D$48</definedName>
    <definedName name="_xlnm._FilterDatabase" localSheetId="8" hidden="1">Danni!$H$1:$H$503</definedName>
    <definedName name="_pdeReportingDate">Начална!$B$11</definedName>
    <definedName name="_pdeTypeList">Nomenklaturi!$A$5:$A$9</definedName>
    <definedName name="_secType">Nomenklaturi!$A$11:$A$13</definedName>
    <definedName name="authorName">Начална!$AA$3</definedName>
    <definedName name="authorPosition">Начална!$B$27</definedName>
    <definedName name="endDate">Начална!$AA$1</definedName>
    <definedName name="pdeBulstat">Начална!$B$16</definedName>
    <definedName name="pdeEmail">Начална!$B$23</definedName>
    <definedName name="pdeFax">Начална!$B$22</definedName>
    <definedName name="pdeLegalPower">Начална!$B$18</definedName>
    <definedName name="pdeManager">Начална!$B$17</definedName>
    <definedName name="pdeMediaWeb">Начална!$B$25</definedName>
    <definedName name="pdeName">Начална!$B$14</definedName>
    <definedName name="pdeOfficialAddress">Начална!$B$19</definedName>
    <definedName name="pdePhone">Начална!$B$21</definedName>
    <definedName name="pdePostAddress">Начална!$B$20</definedName>
    <definedName name="pdeReportingDate">Начална!$AA$2</definedName>
    <definedName name="pdeType">Начална!$B$15</definedName>
    <definedName name="pdeWeb">Начална!$B$24</definedName>
    <definedName name="_xlnm.Print_Area" localSheetId="1">'1-Баланс'!$A$1:$H$109</definedName>
    <definedName name="_xlnm.Print_Area" localSheetId="2">'2-Отчет за доходите'!$A$1:$H$61</definedName>
    <definedName name="_xlnm.Print_Area" localSheetId="4">'4-Отчет за собствения капитал'!$A$1:$M$49</definedName>
    <definedName name="_xlnm.Print_Area" localSheetId="6">Контроли!$A$1:$G$15</definedName>
    <definedName name="_xlnm.Print_Area" localSheetId="0">Начална!$A$1:$B$29</definedName>
    <definedName name="_xlnm.Print_Area" localSheetId="7">Показатели!$A$1:$D$24</definedName>
    <definedName name="_xlnm.Print_Area" localSheetId="5">'Справка 5'!$A$1:$F$162</definedName>
    <definedName name="_xlnm.Print_Titles" localSheetId="1">'1-Баланс'!$9:$9</definedName>
    <definedName name="_xlnm.Print_Titles" localSheetId="5">'Справка 5'!$8:$9</definedName>
    <definedName name="reportConsolidation">Начална!$A$3</definedName>
    <definedName name="startDate">Начална!$B$9</definedName>
  </definedNames>
  <calcPr calcId="162913"/>
</workbook>
</file>

<file path=xl/calcChain.xml><?xml version="1.0" encoding="utf-8"?>
<calcChain xmlns="http://schemas.openxmlformats.org/spreadsheetml/2006/main">
  <c r="H30" i="4" l="1"/>
  <c r="D75" i="4"/>
  <c r="C76" i="4"/>
  <c r="C92" i="4"/>
  <c r="C10" i="14" s="1"/>
  <c r="H56" i="2"/>
  <c r="G61" i="4"/>
  <c r="H110" i="2" s="1"/>
  <c r="H49" i="2"/>
  <c r="AA3" i="1"/>
  <c r="B153" i="11" s="1"/>
  <c r="AA2" i="1"/>
  <c r="B50" i="5" s="1"/>
  <c r="AA1" i="1"/>
  <c r="C96" i="2" s="1"/>
  <c r="H8" i="2"/>
  <c r="A2" i="14"/>
  <c r="C15" i="14"/>
  <c r="C14" i="14"/>
  <c r="C13" i="14"/>
  <c r="C12" i="14"/>
  <c r="E9" i="14"/>
  <c r="B503" i="2"/>
  <c r="B502" i="2"/>
  <c r="B501" i="2"/>
  <c r="B500" i="2"/>
  <c r="B499" i="2"/>
  <c r="B498" i="2"/>
  <c r="B497" i="2"/>
  <c r="B496" i="2"/>
  <c r="B495" i="2"/>
  <c r="B494" i="2"/>
  <c r="B493" i="2"/>
  <c r="B492" i="2"/>
  <c r="B491" i="2"/>
  <c r="B490" i="2"/>
  <c r="B489" i="2"/>
  <c r="B488" i="2"/>
  <c r="B487" i="2"/>
  <c r="B486" i="2"/>
  <c r="B485" i="2"/>
  <c r="B484" i="2"/>
  <c r="B483" i="2"/>
  <c r="B482" i="2"/>
  <c r="B481" i="2"/>
  <c r="B480" i="2"/>
  <c r="B479" i="2"/>
  <c r="B478" i="2"/>
  <c r="B477" i="2"/>
  <c r="B476" i="2"/>
  <c r="B475" i="2"/>
  <c r="B474" i="2"/>
  <c r="B473" i="2"/>
  <c r="B472" i="2"/>
  <c r="B471" i="2"/>
  <c r="B470" i="2"/>
  <c r="B469" i="2"/>
  <c r="B468" i="2"/>
  <c r="B467" i="2"/>
  <c r="B466" i="2"/>
  <c r="B465" i="2"/>
  <c r="B464" i="2"/>
  <c r="B459" i="2"/>
  <c r="B458" i="2"/>
  <c r="B457" i="2"/>
  <c r="B456" i="2"/>
  <c r="B455" i="2"/>
  <c r="B454" i="2"/>
  <c r="B453" i="2"/>
  <c r="B452" i="2"/>
  <c r="B451" i="2"/>
  <c r="B450" i="2"/>
  <c r="B449" i="2"/>
  <c r="B448" i="2"/>
  <c r="B447" i="2"/>
  <c r="B446" i="2"/>
  <c r="B445" i="2"/>
  <c r="B444" i="2"/>
  <c r="B443" i="2"/>
  <c r="B442" i="2"/>
  <c r="B441" i="2"/>
  <c r="B440" i="2"/>
  <c r="B439" i="2"/>
  <c r="B438" i="2"/>
  <c r="B437" i="2"/>
  <c r="B436" i="2"/>
  <c r="B435" i="2"/>
  <c r="B434" i="2"/>
  <c r="B433" i="2"/>
  <c r="B432" i="2"/>
  <c r="B431" i="2"/>
  <c r="B430" i="2"/>
  <c r="B429" i="2"/>
  <c r="B428" i="2"/>
  <c r="B427" i="2"/>
  <c r="B426" i="2"/>
  <c r="B425" i="2"/>
  <c r="B424" i="2"/>
  <c r="B423" i="2"/>
  <c r="B422" i="2"/>
  <c r="B421" i="2"/>
  <c r="B420" i="2"/>
  <c r="B419" i="2"/>
  <c r="B418" i="2"/>
  <c r="B417" i="2"/>
  <c r="B416" i="2"/>
  <c r="B415" i="2"/>
  <c r="B414" i="2"/>
  <c r="B413" i="2"/>
  <c r="B412" i="2"/>
  <c r="B411" i="2"/>
  <c r="B410" i="2"/>
  <c r="B409" i="2"/>
  <c r="B408" i="2"/>
  <c r="B407" i="2"/>
  <c r="B406" i="2"/>
  <c r="B405" i="2"/>
  <c r="B404" i="2"/>
  <c r="B403" i="2"/>
  <c r="B402" i="2"/>
  <c r="B401" i="2"/>
  <c r="B400" i="2"/>
  <c r="B399" i="2"/>
  <c r="B398" i="2"/>
  <c r="B397" i="2"/>
  <c r="B396" i="2"/>
  <c r="B395" i="2"/>
  <c r="B394" i="2"/>
  <c r="B393" i="2"/>
  <c r="B392" i="2"/>
  <c r="B391" i="2"/>
  <c r="B390" i="2"/>
  <c r="B389" i="2"/>
  <c r="B388" i="2"/>
  <c r="B387" i="2"/>
  <c r="B386" i="2"/>
  <c r="B385" i="2"/>
  <c r="B384" i="2"/>
  <c r="B383" i="2"/>
  <c r="B382" i="2"/>
  <c r="B381" i="2"/>
  <c r="B380" i="2"/>
  <c r="B379" i="2"/>
  <c r="B378" i="2"/>
  <c r="B377" i="2"/>
  <c r="B376" i="2"/>
  <c r="B375" i="2"/>
  <c r="B374" i="2"/>
  <c r="B373" i="2"/>
  <c r="B372" i="2"/>
  <c r="B371" i="2"/>
  <c r="B370" i="2"/>
  <c r="B369" i="2"/>
  <c r="B368" i="2"/>
  <c r="B367" i="2"/>
  <c r="B366" i="2"/>
  <c r="B365" i="2"/>
  <c r="B364" i="2"/>
  <c r="B363" i="2"/>
  <c r="B362" i="2"/>
  <c r="B361" i="2"/>
  <c r="B360" i="2"/>
  <c r="B359" i="2"/>
  <c r="B358" i="2"/>
  <c r="B357" i="2"/>
  <c r="B356" i="2"/>
  <c r="B355" i="2"/>
  <c r="B354" i="2"/>
  <c r="B353" i="2"/>
  <c r="B352" i="2"/>
  <c r="B351" i="2"/>
  <c r="B350" i="2"/>
  <c r="B349" i="2"/>
  <c r="B348" i="2"/>
  <c r="B347" i="2"/>
  <c r="B346" i="2"/>
  <c r="B345" i="2"/>
  <c r="B344" i="2"/>
  <c r="B343" i="2"/>
  <c r="B342" i="2"/>
  <c r="B341" i="2"/>
  <c r="B340" i="2"/>
  <c r="B339" i="2"/>
  <c r="B338" i="2"/>
  <c r="B337" i="2"/>
  <c r="B336" i="2"/>
  <c r="B335" i="2"/>
  <c r="B334" i="2"/>
  <c r="B333" i="2"/>
  <c r="B332" i="2"/>
  <c r="B331" i="2"/>
  <c r="B330" i="2"/>
  <c r="B329" i="2"/>
  <c r="B328" i="2"/>
  <c r="B327" i="2"/>
  <c r="B326" i="2"/>
  <c r="B325" i="2"/>
  <c r="B324" i="2"/>
  <c r="B323" i="2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9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  <c r="A503" i="2"/>
  <c r="A502" i="2"/>
  <c r="A501" i="2"/>
  <c r="A500" i="2"/>
  <c r="A499" i="2"/>
  <c r="A498" i="2"/>
  <c r="A497" i="2"/>
  <c r="A496" i="2"/>
  <c r="A495" i="2"/>
  <c r="A494" i="2"/>
  <c r="A493" i="2"/>
  <c r="A492" i="2"/>
  <c r="A491" i="2"/>
  <c r="A490" i="2"/>
  <c r="A489" i="2"/>
  <c r="A488" i="2"/>
  <c r="A487" i="2"/>
  <c r="A486" i="2"/>
  <c r="A485" i="2"/>
  <c r="A484" i="2"/>
  <c r="A483" i="2"/>
  <c r="A482" i="2"/>
  <c r="A481" i="2"/>
  <c r="A480" i="2"/>
  <c r="A479" i="2"/>
  <c r="A478" i="2"/>
  <c r="A477" i="2"/>
  <c r="A476" i="2"/>
  <c r="A475" i="2"/>
  <c r="A474" i="2"/>
  <c r="A473" i="2"/>
  <c r="A472" i="2"/>
  <c r="A471" i="2"/>
  <c r="A470" i="2"/>
  <c r="A469" i="2"/>
  <c r="A468" i="2"/>
  <c r="A467" i="2"/>
  <c r="A466" i="2"/>
  <c r="A465" i="2"/>
  <c r="A464" i="2"/>
  <c r="A459" i="2"/>
  <c r="A458" i="2"/>
  <c r="A457" i="2"/>
  <c r="A456" i="2"/>
  <c r="A455" i="2"/>
  <c r="A454" i="2"/>
  <c r="A453" i="2"/>
  <c r="A452" i="2"/>
  <c r="A451" i="2"/>
  <c r="A450" i="2"/>
  <c r="A449" i="2"/>
  <c r="A448" i="2"/>
  <c r="A447" i="2"/>
  <c r="A446" i="2"/>
  <c r="A445" i="2"/>
  <c r="A444" i="2"/>
  <c r="A443" i="2"/>
  <c r="A442" i="2"/>
  <c r="A441" i="2"/>
  <c r="A440" i="2"/>
  <c r="A439" i="2"/>
  <c r="A438" i="2"/>
  <c r="A437" i="2"/>
  <c r="A436" i="2"/>
  <c r="A435" i="2"/>
  <c r="A434" i="2"/>
  <c r="A433" i="2"/>
  <c r="A432" i="2"/>
  <c r="A431" i="2"/>
  <c r="A430" i="2"/>
  <c r="A429" i="2"/>
  <c r="A428" i="2"/>
  <c r="A427" i="2"/>
  <c r="A426" i="2"/>
  <c r="A425" i="2"/>
  <c r="A424" i="2"/>
  <c r="A423" i="2"/>
  <c r="A422" i="2"/>
  <c r="A421" i="2"/>
  <c r="A420" i="2"/>
  <c r="A419" i="2"/>
  <c r="A418" i="2"/>
  <c r="A417" i="2"/>
  <c r="A416" i="2"/>
  <c r="A415" i="2"/>
  <c r="A414" i="2"/>
  <c r="A413" i="2"/>
  <c r="A412" i="2"/>
  <c r="A411" i="2"/>
  <c r="A410" i="2"/>
  <c r="A409" i="2"/>
  <c r="A408" i="2"/>
  <c r="A407" i="2"/>
  <c r="A406" i="2"/>
  <c r="A405" i="2"/>
  <c r="A404" i="2"/>
  <c r="A403" i="2"/>
  <c r="A402" i="2"/>
  <c r="A401" i="2"/>
  <c r="A400" i="2"/>
  <c r="A399" i="2"/>
  <c r="A398" i="2"/>
  <c r="A397" i="2"/>
  <c r="A396" i="2"/>
  <c r="A395" i="2"/>
  <c r="A394" i="2"/>
  <c r="A393" i="2"/>
  <c r="A392" i="2"/>
  <c r="A391" i="2"/>
  <c r="A390" i="2"/>
  <c r="A389" i="2"/>
  <c r="A388" i="2"/>
  <c r="A387" i="2"/>
  <c r="A386" i="2"/>
  <c r="A385" i="2"/>
  <c r="A384" i="2"/>
  <c r="A383" i="2"/>
  <c r="A382" i="2"/>
  <c r="A381" i="2"/>
  <c r="A380" i="2"/>
  <c r="A379" i="2"/>
  <c r="A378" i="2"/>
  <c r="A377" i="2"/>
  <c r="A376" i="2"/>
  <c r="A375" i="2"/>
  <c r="A374" i="2"/>
  <c r="A373" i="2"/>
  <c r="A372" i="2"/>
  <c r="A371" i="2"/>
  <c r="A370" i="2"/>
  <c r="A369" i="2"/>
  <c r="A368" i="2"/>
  <c r="A367" i="2"/>
  <c r="A366" i="2"/>
  <c r="A365" i="2"/>
  <c r="A364" i="2"/>
  <c r="A363" i="2"/>
  <c r="A362" i="2"/>
  <c r="A361" i="2"/>
  <c r="A360" i="2"/>
  <c r="A359" i="2"/>
  <c r="A358" i="2"/>
  <c r="A357" i="2"/>
  <c r="A356" i="2"/>
  <c r="A355" i="2"/>
  <c r="A354" i="2"/>
  <c r="A353" i="2"/>
  <c r="A352" i="2"/>
  <c r="A351" i="2"/>
  <c r="A350" i="2"/>
  <c r="A349" i="2"/>
  <c r="A348" i="2"/>
  <c r="A347" i="2"/>
  <c r="A346" i="2"/>
  <c r="A345" i="2"/>
  <c r="A344" i="2"/>
  <c r="A343" i="2"/>
  <c r="A342" i="2"/>
  <c r="A341" i="2"/>
  <c r="A340" i="2"/>
  <c r="A339" i="2"/>
  <c r="A338" i="2"/>
  <c r="A337" i="2"/>
  <c r="A336" i="2"/>
  <c r="A335" i="2"/>
  <c r="A334" i="2"/>
  <c r="A333" i="2"/>
  <c r="A332" i="2"/>
  <c r="A331" i="2"/>
  <c r="A330" i="2"/>
  <c r="A329" i="2"/>
  <c r="A328" i="2"/>
  <c r="A327" i="2"/>
  <c r="A326" i="2"/>
  <c r="A325" i="2"/>
  <c r="A324" i="2"/>
  <c r="A323" i="2"/>
  <c r="A322" i="2"/>
  <c r="A321" i="2"/>
  <c r="A320" i="2"/>
  <c r="A319" i="2"/>
  <c r="A318" i="2"/>
  <c r="A317" i="2"/>
  <c r="A316" i="2"/>
  <c r="A315" i="2"/>
  <c r="A314" i="2"/>
  <c r="A313" i="2"/>
  <c r="A312" i="2"/>
  <c r="A311" i="2"/>
  <c r="A310" i="2"/>
  <c r="A309" i="2"/>
  <c r="A308" i="2"/>
  <c r="A307" i="2"/>
  <c r="A306" i="2"/>
  <c r="A305" i="2"/>
  <c r="A304" i="2"/>
  <c r="A303" i="2"/>
  <c r="A302" i="2"/>
  <c r="A301" i="2"/>
  <c r="A300" i="2"/>
  <c r="A299" i="2"/>
  <c r="A298" i="2"/>
  <c r="A297" i="2"/>
  <c r="A296" i="2"/>
  <c r="A295" i="2"/>
  <c r="A294" i="2"/>
  <c r="A293" i="2"/>
  <c r="A292" i="2"/>
  <c r="A291" i="2"/>
  <c r="A290" i="2"/>
  <c r="A289" i="2"/>
  <c r="A288" i="2"/>
  <c r="A287" i="2"/>
  <c r="A286" i="2"/>
  <c r="A285" i="2"/>
  <c r="A284" i="2"/>
  <c r="A283" i="2"/>
  <c r="A282" i="2"/>
  <c r="A281" i="2"/>
  <c r="A280" i="2"/>
  <c r="A279" i="2"/>
  <c r="A278" i="2"/>
  <c r="A277" i="2"/>
  <c r="A276" i="2"/>
  <c r="A275" i="2"/>
  <c r="A274" i="2"/>
  <c r="A273" i="2"/>
  <c r="A272" i="2"/>
  <c r="A271" i="2"/>
  <c r="A270" i="2"/>
  <c r="A269" i="2"/>
  <c r="A268" i="2"/>
  <c r="A267" i="2"/>
  <c r="A266" i="2"/>
  <c r="A265" i="2"/>
  <c r="A264" i="2"/>
  <c r="A263" i="2"/>
  <c r="A262" i="2"/>
  <c r="A261" i="2"/>
  <c r="A260" i="2"/>
  <c r="A259" i="2"/>
  <c r="A258" i="2"/>
  <c r="A257" i="2"/>
  <c r="A256" i="2"/>
  <c r="A255" i="2"/>
  <c r="A254" i="2"/>
  <c r="A253" i="2"/>
  <c r="A252" i="2"/>
  <c r="A251" i="2"/>
  <c r="A250" i="2"/>
  <c r="A249" i="2"/>
  <c r="A248" i="2"/>
  <c r="A247" i="2"/>
  <c r="A246" i="2"/>
  <c r="A245" i="2"/>
  <c r="A244" i="2"/>
  <c r="A243" i="2"/>
  <c r="A242" i="2"/>
  <c r="A241" i="2"/>
  <c r="A240" i="2"/>
  <c r="A239" i="2"/>
  <c r="A238" i="2"/>
  <c r="A237" i="2"/>
  <c r="A236" i="2"/>
  <c r="A235" i="2"/>
  <c r="A234" i="2"/>
  <c r="A233" i="2"/>
  <c r="A232" i="2"/>
  <c r="A231" i="2"/>
  <c r="A230" i="2"/>
  <c r="A229" i="2"/>
  <c r="A228" i="2"/>
  <c r="A227" i="2"/>
  <c r="A226" i="2"/>
  <c r="A225" i="2"/>
  <c r="A224" i="2"/>
  <c r="A223" i="2"/>
  <c r="A222" i="2"/>
  <c r="A221" i="2"/>
  <c r="A220" i="2"/>
  <c r="A219" i="2"/>
  <c r="A218" i="2"/>
  <c r="A216" i="2"/>
  <c r="A215" i="2"/>
  <c r="A214" i="2"/>
  <c r="A213" i="2"/>
  <c r="A212" i="2"/>
  <c r="A211" i="2"/>
  <c r="A210" i="2"/>
  <c r="A209" i="2"/>
  <c r="A208" i="2"/>
  <c r="A207" i="2"/>
  <c r="A206" i="2"/>
  <c r="A205" i="2"/>
  <c r="A204" i="2"/>
  <c r="A203" i="2"/>
  <c r="A202" i="2"/>
  <c r="A201" i="2"/>
  <c r="A200" i="2"/>
  <c r="A199" i="2"/>
  <c r="A198" i="2"/>
  <c r="A197" i="2"/>
  <c r="A196" i="2"/>
  <c r="A195" i="2"/>
  <c r="A194" i="2"/>
  <c r="A193" i="2"/>
  <c r="A192" i="2"/>
  <c r="A191" i="2"/>
  <c r="A190" i="2"/>
  <c r="A189" i="2"/>
  <c r="A188" i="2"/>
  <c r="A187" i="2"/>
  <c r="A186" i="2"/>
  <c r="A185" i="2"/>
  <c r="A184" i="2"/>
  <c r="A183" i="2"/>
  <c r="A182" i="2"/>
  <c r="A181" i="2"/>
  <c r="H483" i="2"/>
  <c r="H482" i="2"/>
  <c r="H481" i="2"/>
  <c r="H480" i="2"/>
  <c r="H479" i="2"/>
  <c r="H478" i="2"/>
  <c r="H477" i="2"/>
  <c r="H476" i="2"/>
  <c r="H475" i="2"/>
  <c r="H474" i="2"/>
  <c r="H242" i="2"/>
  <c r="H243" i="2"/>
  <c r="H245" i="2"/>
  <c r="H247" i="2"/>
  <c r="H248" i="2"/>
  <c r="H249" i="2"/>
  <c r="H251" i="2"/>
  <c r="H252" i="2"/>
  <c r="H254" i="2"/>
  <c r="H255" i="2"/>
  <c r="H256" i="2"/>
  <c r="H257" i="2"/>
  <c r="H259" i="2"/>
  <c r="H260" i="2"/>
  <c r="H458" i="2"/>
  <c r="H414" i="2"/>
  <c r="H392" i="2"/>
  <c r="H370" i="2"/>
  <c r="H348" i="2"/>
  <c r="H326" i="2"/>
  <c r="H304" i="2"/>
  <c r="H282" i="2"/>
  <c r="H457" i="2"/>
  <c r="H413" i="2"/>
  <c r="H391" i="2"/>
  <c r="H369" i="2"/>
  <c r="H347" i="2"/>
  <c r="H325" i="2"/>
  <c r="H303" i="2"/>
  <c r="H281" i="2"/>
  <c r="H455" i="2"/>
  <c r="H411" i="2"/>
  <c r="H389" i="2"/>
  <c r="H367" i="2"/>
  <c r="H345" i="2"/>
  <c r="H323" i="2"/>
  <c r="H301" i="2"/>
  <c r="H279" i="2"/>
  <c r="H454" i="2"/>
  <c r="H410" i="2"/>
  <c r="H388" i="2"/>
  <c r="H366" i="2"/>
  <c r="H344" i="2"/>
  <c r="H322" i="2"/>
  <c r="H300" i="2"/>
  <c r="H278" i="2"/>
  <c r="H453" i="2"/>
  <c r="H409" i="2"/>
  <c r="H387" i="2"/>
  <c r="H365" i="2"/>
  <c r="H343" i="2"/>
  <c r="H321" i="2"/>
  <c r="H299" i="2"/>
  <c r="H277" i="2"/>
  <c r="H452" i="2"/>
  <c r="H408" i="2"/>
  <c r="H386" i="2"/>
  <c r="H364" i="2"/>
  <c r="H342" i="2"/>
  <c r="H320" i="2"/>
  <c r="H298" i="2"/>
  <c r="H276" i="2"/>
  <c r="H450" i="2"/>
  <c r="H406" i="2"/>
  <c r="H384" i="2"/>
  <c r="H362" i="2"/>
  <c r="H340" i="2"/>
  <c r="H318" i="2"/>
  <c r="H296" i="2"/>
  <c r="H274" i="2"/>
  <c r="H449" i="2"/>
  <c r="H405" i="2"/>
  <c r="H383" i="2"/>
  <c r="H361" i="2"/>
  <c r="H339" i="2"/>
  <c r="H317" i="2"/>
  <c r="H295" i="2"/>
  <c r="H273" i="2"/>
  <c r="H447" i="2"/>
  <c r="H403" i="2"/>
  <c r="H381" i="2"/>
  <c r="H359" i="2"/>
  <c r="H337" i="2"/>
  <c r="H315" i="2"/>
  <c r="H293" i="2"/>
  <c r="H271" i="2"/>
  <c r="H446" i="2"/>
  <c r="H402" i="2"/>
  <c r="H380" i="2"/>
  <c r="H358" i="2"/>
  <c r="H336" i="2"/>
  <c r="H314" i="2"/>
  <c r="H292" i="2"/>
  <c r="H270" i="2"/>
  <c r="H445" i="2"/>
  <c r="H401" i="2"/>
  <c r="H379" i="2"/>
  <c r="H357" i="2"/>
  <c r="H335" i="2"/>
  <c r="H313" i="2"/>
  <c r="H291" i="2"/>
  <c r="H269" i="2"/>
  <c r="H443" i="2"/>
  <c r="H399" i="2"/>
  <c r="H333" i="2"/>
  <c r="H311" i="2"/>
  <c r="H289" i="2"/>
  <c r="H267" i="2"/>
  <c r="H441" i="2"/>
  <c r="H397" i="2"/>
  <c r="H375" i="2"/>
  <c r="H353" i="2"/>
  <c r="H331" i="2"/>
  <c r="H309" i="2"/>
  <c r="H287" i="2"/>
  <c r="H265" i="2"/>
  <c r="H440" i="2"/>
  <c r="H396" i="2"/>
  <c r="H374" i="2"/>
  <c r="H352" i="2"/>
  <c r="H330" i="2"/>
  <c r="H308" i="2"/>
  <c r="H286" i="2"/>
  <c r="H264" i="2"/>
  <c r="H394" i="2"/>
  <c r="H328" i="2"/>
  <c r="H230" i="2"/>
  <c r="H232" i="2"/>
  <c r="H233" i="2"/>
  <c r="H234" i="2"/>
  <c r="H235" i="2"/>
  <c r="H237" i="2"/>
  <c r="H238" i="2"/>
  <c r="H220" i="2"/>
  <c r="H221" i="2"/>
  <c r="H223" i="2"/>
  <c r="H225" i="2"/>
  <c r="H226" i="2"/>
  <c r="H227" i="2"/>
  <c r="H229" i="2"/>
  <c r="H181" i="2"/>
  <c r="H182" i="2"/>
  <c r="H183" i="2"/>
  <c r="H184" i="2"/>
  <c r="H185" i="2"/>
  <c r="H186" i="2"/>
  <c r="H187" i="2"/>
  <c r="H188" i="2"/>
  <c r="H189" i="2"/>
  <c r="H190" i="2"/>
  <c r="H192" i="2"/>
  <c r="H193" i="2"/>
  <c r="H194" i="2"/>
  <c r="H195" i="2"/>
  <c r="H196" i="2"/>
  <c r="H197" i="2"/>
  <c r="H198" i="2"/>
  <c r="H199" i="2"/>
  <c r="H200" i="2"/>
  <c r="H201" i="2"/>
  <c r="H203" i="2"/>
  <c r="H204" i="2"/>
  <c r="H205" i="2"/>
  <c r="H206" i="2"/>
  <c r="H207" i="2"/>
  <c r="H208" i="2"/>
  <c r="H209" i="2"/>
  <c r="H210" i="2"/>
  <c r="H213" i="2"/>
  <c r="H215" i="2"/>
  <c r="H216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H177" i="2"/>
  <c r="H173" i="2"/>
  <c r="H172" i="2"/>
  <c r="H168" i="2"/>
  <c r="H167" i="2"/>
  <c r="H166" i="2"/>
  <c r="H165" i="2"/>
  <c r="H164" i="2"/>
  <c r="H163" i="2"/>
  <c r="H162" i="2"/>
  <c r="H160" i="2"/>
  <c r="H159" i="2"/>
  <c r="H158" i="2"/>
  <c r="H157" i="2"/>
  <c r="H127" i="2"/>
  <c r="H128" i="2"/>
  <c r="H129" i="2"/>
  <c r="H130" i="2"/>
  <c r="H131" i="2"/>
  <c r="H132" i="2"/>
  <c r="H133" i="2"/>
  <c r="H134" i="2"/>
  <c r="H135" i="2"/>
  <c r="H136" i="2"/>
  <c r="H138" i="2"/>
  <c r="H139" i="2"/>
  <c r="H140" i="2"/>
  <c r="H141" i="2"/>
  <c r="H145" i="2"/>
  <c r="H146" i="2"/>
  <c r="H150" i="2"/>
  <c r="H151" i="2"/>
  <c r="H152" i="2"/>
  <c r="H154" i="2"/>
  <c r="H73" i="2"/>
  <c r="H74" i="2"/>
  <c r="H75" i="2"/>
  <c r="H76" i="2"/>
  <c r="H77" i="2"/>
  <c r="H78" i="2"/>
  <c r="H80" i="2"/>
  <c r="H81" i="2"/>
  <c r="H83" i="2"/>
  <c r="H84" i="2"/>
  <c r="H85" i="2"/>
  <c r="H88" i="2"/>
  <c r="H89" i="2"/>
  <c r="H90" i="2"/>
  <c r="H91" i="2"/>
  <c r="H95" i="2"/>
  <c r="H96" i="2"/>
  <c r="H97" i="2"/>
  <c r="H98" i="2"/>
  <c r="H99" i="2"/>
  <c r="H100" i="2"/>
  <c r="H101" i="2"/>
  <c r="H103" i="2"/>
  <c r="H104" i="2"/>
  <c r="H105" i="2"/>
  <c r="H106" i="2"/>
  <c r="H108" i="2"/>
  <c r="H109" i="2"/>
  <c r="H111" i="2"/>
  <c r="H112" i="2"/>
  <c r="H114" i="2"/>
  <c r="H115" i="2"/>
  <c r="H116" i="2"/>
  <c r="H117" i="2"/>
  <c r="H118" i="2"/>
  <c r="H119" i="2"/>
  <c r="H121" i="2"/>
  <c r="H122" i="2"/>
  <c r="H12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A3" i="2"/>
  <c r="H70" i="2"/>
  <c r="H68" i="2"/>
  <c r="H67" i="2"/>
  <c r="H66" i="2"/>
  <c r="H65" i="2"/>
  <c r="H63" i="2"/>
  <c r="H62" i="2"/>
  <c r="H61" i="2"/>
  <c r="H60" i="2"/>
  <c r="H59" i="2"/>
  <c r="H55" i="2"/>
  <c r="H54" i="2"/>
  <c r="H53" i="2"/>
  <c r="H52" i="2"/>
  <c r="H51" i="2"/>
  <c r="H50" i="2"/>
  <c r="H47" i="2"/>
  <c r="H46" i="2"/>
  <c r="H45" i="2"/>
  <c r="H44" i="2"/>
  <c r="H43" i="2"/>
  <c r="H42" i="2"/>
  <c r="H40" i="2"/>
  <c r="H39" i="2"/>
  <c r="H37" i="2"/>
  <c r="H36" i="2"/>
  <c r="H35" i="2"/>
  <c r="H34" i="2"/>
  <c r="H32" i="2"/>
  <c r="H31" i="2"/>
  <c r="H30" i="2"/>
  <c r="H29" i="2"/>
  <c r="H28" i="2"/>
  <c r="H26" i="2"/>
  <c r="H25" i="2"/>
  <c r="H24" i="2"/>
  <c r="H23" i="2"/>
  <c r="H20" i="2"/>
  <c r="H19" i="2"/>
  <c r="H17" i="2"/>
  <c r="H16" i="2"/>
  <c r="H15" i="2"/>
  <c r="H14" i="2"/>
  <c r="H13" i="2"/>
  <c r="H12" i="2"/>
  <c r="H10" i="2"/>
  <c r="H9" i="2"/>
  <c r="H7" i="2"/>
  <c r="H6" i="2"/>
  <c r="H5" i="2"/>
  <c r="H4" i="2"/>
  <c r="H3" i="2"/>
  <c r="A4" i="11"/>
  <c r="A5" i="7"/>
  <c r="A5" i="6"/>
  <c r="A5" i="5"/>
  <c r="A5" i="4"/>
  <c r="A4" i="4"/>
  <c r="A3" i="11"/>
  <c r="A2" i="7"/>
  <c r="A4" i="7"/>
  <c r="A2" i="6"/>
  <c r="A4" i="5"/>
  <c r="A2" i="5"/>
  <c r="A2" i="4"/>
  <c r="A4" i="6"/>
  <c r="E148" i="11"/>
  <c r="C148" i="11"/>
  <c r="H472" i="2"/>
  <c r="F147" i="11"/>
  <c r="F146" i="11"/>
  <c r="F145" i="11"/>
  <c r="F144" i="11"/>
  <c r="F143" i="11"/>
  <c r="F142" i="11"/>
  <c r="F141" i="11"/>
  <c r="F140" i="11"/>
  <c r="F139" i="11"/>
  <c r="F138" i="11"/>
  <c r="F137" i="11"/>
  <c r="F136" i="11"/>
  <c r="F135" i="11"/>
  <c r="F134" i="11"/>
  <c r="F133" i="11"/>
  <c r="E131" i="11"/>
  <c r="H491" i="2" s="1"/>
  <c r="C131" i="11"/>
  <c r="F130" i="11"/>
  <c r="F129" i="11"/>
  <c r="F128" i="11"/>
  <c r="F127" i="11"/>
  <c r="F126" i="11"/>
  <c r="F125" i="11"/>
  <c r="F124" i="11"/>
  <c r="F123" i="11"/>
  <c r="F122" i="11"/>
  <c r="F121" i="11"/>
  <c r="F120" i="11"/>
  <c r="F119" i="11"/>
  <c r="F118" i="11"/>
  <c r="F117" i="11"/>
  <c r="F116" i="11"/>
  <c r="F131" i="11" s="1"/>
  <c r="H501" i="2" s="1"/>
  <c r="E114" i="11"/>
  <c r="C114" i="11"/>
  <c r="H470" i="2"/>
  <c r="F113" i="11"/>
  <c r="F112" i="11"/>
  <c r="F111" i="11"/>
  <c r="F110" i="11"/>
  <c r="F109" i="11"/>
  <c r="F108" i="11"/>
  <c r="F107" i="11"/>
  <c r="F106" i="11"/>
  <c r="F105" i="11"/>
  <c r="F104" i="11"/>
  <c r="F103" i="11"/>
  <c r="F102" i="11"/>
  <c r="F101" i="11"/>
  <c r="F100" i="11"/>
  <c r="F99" i="11"/>
  <c r="E97" i="11"/>
  <c r="H489" i="2" s="1"/>
  <c r="C97" i="11"/>
  <c r="H469" i="2" s="1"/>
  <c r="F96" i="11"/>
  <c r="F95" i="11"/>
  <c r="F94" i="11"/>
  <c r="F93" i="11"/>
  <c r="F92" i="11"/>
  <c r="F91" i="11"/>
  <c r="F90" i="11"/>
  <c r="F89" i="11"/>
  <c r="F88" i="11"/>
  <c r="F87" i="11"/>
  <c r="F86" i="11"/>
  <c r="F85" i="11"/>
  <c r="F84" i="11"/>
  <c r="F83" i="11"/>
  <c r="F82" i="11"/>
  <c r="E78" i="11"/>
  <c r="H487" i="2"/>
  <c r="C78" i="11"/>
  <c r="E15" i="14" s="1"/>
  <c r="D15" i="14" s="1"/>
  <c r="F77" i="11"/>
  <c r="F76" i="11"/>
  <c r="F75" i="11"/>
  <c r="F74" i="11"/>
  <c r="F73" i="11"/>
  <c r="F72" i="11"/>
  <c r="F71" i="11"/>
  <c r="F70" i="11"/>
  <c r="F69" i="11"/>
  <c r="F68" i="11"/>
  <c r="F67" i="11"/>
  <c r="F66" i="11"/>
  <c r="F65" i="11"/>
  <c r="F64" i="11"/>
  <c r="F63" i="11"/>
  <c r="E61" i="11"/>
  <c r="H486" i="2" s="1"/>
  <c r="C61" i="11"/>
  <c r="F60" i="11"/>
  <c r="F59" i="11"/>
  <c r="F58" i="11"/>
  <c r="F57" i="11"/>
  <c r="F56" i="11"/>
  <c r="F55" i="11"/>
  <c r="F54" i="11"/>
  <c r="F53" i="11"/>
  <c r="F52" i="11"/>
  <c r="F51" i="11"/>
  <c r="F50" i="11"/>
  <c r="F49" i="11"/>
  <c r="F48" i="11"/>
  <c r="F47" i="11"/>
  <c r="F46" i="11"/>
  <c r="F61" i="11" s="1"/>
  <c r="H496" i="2" s="1"/>
  <c r="E44" i="11"/>
  <c r="C44" i="11"/>
  <c r="F43" i="11"/>
  <c r="F42" i="11"/>
  <c r="F41" i="11"/>
  <c r="F40" i="11"/>
  <c r="F39" i="11"/>
  <c r="F38" i="11"/>
  <c r="F37" i="11"/>
  <c r="F36" i="11"/>
  <c r="F35" i="11"/>
  <c r="F34" i="11"/>
  <c r="F33" i="11"/>
  <c r="F32" i="11"/>
  <c r="F31" i="11"/>
  <c r="F30" i="11"/>
  <c r="F44" i="11" s="1"/>
  <c r="H495" i="2" s="1"/>
  <c r="F29" i="11"/>
  <c r="E27" i="11"/>
  <c r="H484" i="2"/>
  <c r="C27" i="11"/>
  <c r="H464" i="2" s="1"/>
  <c r="F26" i="11"/>
  <c r="F25" i="11"/>
  <c r="F24" i="11"/>
  <c r="F23" i="11"/>
  <c r="F22" i="11"/>
  <c r="F21" i="11"/>
  <c r="F20" i="11"/>
  <c r="F19" i="11"/>
  <c r="F18" i="11"/>
  <c r="F17" i="11"/>
  <c r="F16" i="11"/>
  <c r="F15" i="11"/>
  <c r="F14" i="11"/>
  <c r="F13" i="11"/>
  <c r="F12" i="11"/>
  <c r="L33" i="7"/>
  <c r="H436" i="2" s="1"/>
  <c r="L32" i="7"/>
  <c r="H435" i="2" s="1"/>
  <c r="L30" i="7"/>
  <c r="H433" i="2" s="1"/>
  <c r="L29" i="7"/>
  <c r="H432" i="2" s="1"/>
  <c r="L28" i="7"/>
  <c r="H431" i="2" s="1"/>
  <c r="L27" i="7"/>
  <c r="H430" i="2"/>
  <c r="M26" i="7"/>
  <c r="H451" i="2" s="1"/>
  <c r="K26" i="7"/>
  <c r="H407" i="2" s="1"/>
  <c r="J26" i="7"/>
  <c r="H385" i="2" s="1"/>
  <c r="I26" i="7"/>
  <c r="H363" i="2" s="1"/>
  <c r="H26" i="7"/>
  <c r="H341" i="2" s="1"/>
  <c r="G26" i="7"/>
  <c r="H319" i="2" s="1"/>
  <c r="F26" i="7"/>
  <c r="H297" i="2" s="1"/>
  <c r="E26" i="7"/>
  <c r="H275" i="2"/>
  <c r="D26" i="7"/>
  <c r="H253" i="2" s="1"/>
  <c r="C26" i="7"/>
  <c r="L25" i="7"/>
  <c r="H428" i="2"/>
  <c r="L24" i="7"/>
  <c r="H427" i="2" s="1"/>
  <c r="M23" i="7"/>
  <c r="H448" i="2" s="1"/>
  <c r="K23" i="7"/>
  <c r="H404" i="2" s="1"/>
  <c r="J23" i="7"/>
  <c r="H382" i="2" s="1"/>
  <c r="I23" i="7"/>
  <c r="H360" i="2" s="1"/>
  <c r="H23" i="7"/>
  <c r="H338" i="2" s="1"/>
  <c r="G23" i="7"/>
  <c r="H316" i="2" s="1"/>
  <c r="F23" i="7"/>
  <c r="H294" i="2"/>
  <c r="E23" i="7"/>
  <c r="H272" i="2" s="1"/>
  <c r="D23" i="7"/>
  <c r="H250" i="2" s="1"/>
  <c r="C23" i="7"/>
  <c r="H228" i="2" s="1"/>
  <c r="L22" i="7"/>
  <c r="H425" i="2" s="1"/>
  <c r="L21" i="7"/>
  <c r="H424" i="2" s="1"/>
  <c r="L20" i="7"/>
  <c r="H423" i="2" s="1"/>
  <c r="M19" i="7"/>
  <c r="H444" i="2" s="1"/>
  <c r="K19" i="7"/>
  <c r="J19" i="7"/>
  <c r="H378" i="2" s="1"/>
  <c r="I19" i="7"/>
  <c r="H356" i="2" s="1"/>
  <c r="H19" i="7"/>
  <c r="G19" i="7"/>
  <c r="H312" i="2" s="1"/>
  <c r="F19" i="7"/>
  <c r="H290" i="2" s="1"/>
  <c r="E19" i="7"/>
  <c r="D19" i="7"/>
  <c r="H246" i="2" s="1"/>
  <c r="C19" i="7"/>
  <c r="I18" i="7"/>
  <c r="H355" i="2" s="1"/>
  <c r="L16" i="7"/>
  <c r="H419" i="2" s="1"/>
  <c r="L15" i="7"/>
  <c r="H418" i="2" s="1"/>
  <c r="M14" i="7"/>
  <c r="K14" i="7"/>
  <c r="H395" i="2" s="1"/>
  <c r="J14" i="7"/>
  <c r="H373" i="2" s="1"/>
  <c r="I14" i="7"/>
  <c r="H351" i="2" s="1"/>
  <c r="H14" i="7"/>
  <c r="H329" i="2" s="1"/>
  <c r="H17" i="7"/>
  <c r="H332" i="2" s="1"/>
  <c r="G14" i="7"/>
  <c r="H307" i="2" s="1"/>
  <c r="F14" i="7"/>
  <c r="H285" i="2"/>
  <c r="E14" i="7"/>
  <c r="H263" i="2" s="1"/>
  <c r="D14" i="7"/>
  <c r="H241" i="2"/>
  <c r="C14" i="7"/>
  <c r="M13" i="7"/>
  <c r="H438" i="2" s="1"/>
  <c r="J13" i="7"/>
  <c r="H372" i="2" s="1"/>
  <c r="I13" i="7"/>
  <c r="I17" i="7" s="1"/>
  <c r="G13" i="7"/>
  <c r="F13" i="7"/>
  <c r="H284" i="2" s="1"/>
  <c r="E13" i="7"/>
  <c r="H262" i="2" s="1"/>
  <c r="D13" i="7"/>
  <c r="H240" i="2" s="1"/>
  <c r="D43" i="6"/>
  <c r="C43" i="6"/>
  <c r="H211" i="2" s="1"/>
  <c r="D33" i="6"/>
  <c r="C33" i="6"/>
  <c r="H202" i="2" s="1"/>
  <c r="D21" i="6"/>
  <c r="C21" i="6"/>
  <c r="H191" i="2" s="1"/>
  <c r="D38" i="5"/>
  <c r="C38" i="5"/>
  <c r="H149" i="2" s="1"/>
  <c r="D29" i="5"/>
  <c r="C29" i="5"/>
  <c r="H142" i="2" s="1"/>
  <c r="H27" i="5"/>
  <c r="G27" i="5"/>
  <c r="H169" i="2" s="1"/>
  <c r="D22" i="5"/>
  <c r="C22" i="5"/>
  <c r="H137" i="2" s="1"/>
  <c r="H16" i="5"/>
  <c r="G16" i="5"/>
  <c r="D3" i="12" s="1"/>
  <c r="D92" i="4"/>
  <c r="C9" i="14" s="1"/>
  <c r="D79" i="4"/>
  <c r="D85" i="4" s="1"/>
  <c r="C79" i="4"/>
  <c r="C85" i="4" s="1"/>
  <c r="D76" i="4"/>
  <c r="D65" i="4"/>
  <c r="C65" i="4"/>
  <c r="H61" i="4"/>
  <c r="H71" i="4" s="1"/>
  <c r="H79" i="4" s="1"/>
  <c r="D52" i="4"/>
  <c r="C52" i="4"/>
  <c r="H38" i="2" s="1"/>
  <c r="H50" i="4"/>
  <c r="H56" i="4" s="1"/>
  <c r="G50" i="4"/>
  <c r="G56" i="4" s="1"/>
  <c r="D40" i="4"/>
  <c r="C40" i="4"/>
  <c r="H27" i="2" s="1"/>
  <c r="D35" i="4"/>
  <c r="D46" i="4" s="1"/>
  <c r="C35" i="4"/>
  <c r="H22" i="2" s="1"/>
  <c r="D33" i="4"/>
  <c r="C33" i="4"/>
  <c r="H21" i="2" s="1"/>
  <c r="H28" i="4"/>
  <c r="H34" i="4" s="1"/>
  <c r="G28" i="4"/>
  <c r="H87" i="2" s="1"/>
  <c r="D28" i="4"/>
  <c r="C28" i="4"/>
  <c r="H18" i="2" s="1"/>
  <c r="H22" i="4"/>
  <c r="H26" i="4" s="1"/>
  <c r="G22" i="4"/>
  <c r="H82" i="2" s="1"/>
  <c r="D20" i="4"/>
  <c r="C20" i="4"/>
  <c r="H11" i="2" s="1"/>
  <c r="H18" i="4"/>
  <c r="C13" i="7" s="1"/>
  <c r="G18" i="4"/>
  <c r="E7" i="14" s="1"/>
  <c r="H471" i="2"/>
  <c r="H467" i="2"/>
  <c r="K17" i="7"/>
  <c r="H398" i="2"/>
  <c r="C149" i="11"/>
  <c r="H473" i="2" s="1"/>
  <c r="H48" i="2"/>
  <c r="D17" i="7"/>
  <c r="H439" i="2"/>
  <c r="F148" i="11"/>
  <c r="H502" i="2" s="1"/>
  <c r="H492" i="2"/>
  <c r="H231" i="2"/>
  <c r="H466" i="2"/>
  <c r="H306" i="2"/>
  <c r="C423" i="2"/>
  <c r="B40" i="7"/>
  <c r="C456" i="2"/>
  <c r="C163" i="2"/>
  <c r="H244" i="2"/>
  <c r="H113" i="2"/>
  <c r="H69" i="2"/>
  <c r="C179" i="2"/>
  <c r="C72" i="2"/>
  <c r="C380" i="2"/>
  <c r="C66" i="2"/>
  <c r="C271" i="2"/>
  <c r="C106" i="2"/>
  <c r="C129" i="2"/>
  <c r="C235" i="2"/>
  <c r="C294" i="2"/>
  <c r="C227" i="2"/>
  <c r="C197" i="2"/>
  <c r="C317" i="2"/>
  <c r="C281" i="2"/>
  <c r="C226" i="2"/>
  <c r="C239" i="2"/>
  <c r="C306" i="2"/>
  <c r="C308" i="2"/>
  <c r="C289" i="2"/>
  <c r="C241" i="2"/>
  <c r="C416" i="2"/>
  <c r="C467" i="2"/>
  <c r="C111" i="2"/>
  <c r="C266" i="2"/>
  <c r="C485" i="2"/>
  <c r="C174" i="2"/>
  <c r="H224" i="2"/>
  <c r="L19" i="7"/>
  <c r="H422" i="2" s="1"/>
  <c r="C237" i="2"/>
  <c r="C401" i="2"/>
  <c r="C20" i="2"/>
  <c r="L14" i="7"/>
  <c r="H417" i="2" s="1"/>
  <c r="H219" i="2"/>
  <c r="C370" i="2"/>
  <c r="C100" i="2"/>
  <c r="H490" i="2"/>
  <c r="H465" i="2"/>
  <c r="H268" i="2"/>
  <c r="H334" i="2"/>
  <c r="H400" i="2"/>
  <c r="L26" i="7"/>
  <c r="H429" i="2" s="1"/>
  <c r="J18" i="7"/>
  <c r="C8" i="14"/>
  <c r="H92" i="2"/>
  <c r="C270" i="2"/>
  <c r="C23" i="2"/>
  <c r="C387" i="2"/>
  <c r="C165" i="2"/>
  <c r="C91" i="2"/>
  <c r="C265" i="2"/>
  <c r="C104" i="2"/>
  <c r="C338" i="2"/>
  <c r="C57" i="2"/>
  <c r="C372" i="2"/>
  <c r="C117" i="2"/>
  <c r="C123" i="2"/>
  <c r="C102" i="2"/>
  <c r="C209" i="2"/>
  <c r="C280" i="2"/>
  <c r="C134" i="2"/>
  <c r="C489" i="2"/>
  <c r="C258" i="2"/>
  <c r="C94" i="2"/>
  <c r="C404" i="2"/>
  <c r="C30" i="2"/>
  <c r="C40" i="2"/>
  <c r="C82" i="2"/>
  <c r="C350" i="2"/>
  <c r="C310" i="2"/>
  <c r="C375" i="2"/>
  <c r="C389" i="2"/>
  <c r="C213" i="2"/>
  <c r="C335" i="2"/>
  <c r="C394" i="2"/>
  <c r="M17" i="7"/>
  <c r="H442" i="2" s="1"/>
  <c r="C267" i="2"/>
  <c r="C477" i="2"/>
  <c r="C228" i="2"/>
  <c r="C260" i="2"/>
  <c r="C473" i="2"/>
  <c r="C242" i="2"/>
  <c r="C203" i="2"/>
  <c r="A6" i="5"/>
  <c r="C268" i="2"/>
  <c r="C199" i="2"/>
  <c r="C138" i="2"/>
  <c r="C42" i="2"/>
  <c r="C44" i="2"/>
  <c r="C417" i="2"/>
  <c r="C459" i="2"/>
  <c r="C248" i="2"/>
  <c r="C478" i="2"/>
  <c r="C160" i="2"/>
  <c r="C435" i="2"/>
  <c r="C193" i="2"/>
  <c r="C481" i="2"/>
  <c r="C298" i="2"/>
  <c r="C402" i="2"/>
  <c r="C278" i="2"/>
  <c r="C499" i="2"/>
  <c r="C143" i="2"/>
  <c r="C105" i="2"/>
  <c r="C315" i="2"/>
  <c r="C158" i="2"/>
  <c r="C48" i="2"/>
  <c r="C466" i="2"/>
  <c r="C175" i="2"/>
  <c r="C202" i="2"/>
  <c r="C503" i="2"/>
  <c r="C77" i="2"/>
  <c r="C43" i="2"/>
  <c r="C444" i="2"/>
  <c r="C45" i="2"/>
  <c r="C139" i="2"/>
  <c r="C450" i="2"/>
  <c r="C356" i="2"/>
  <c r="C433" i="2"/>
  <c r="C292" i="2"/>
  <c r="C114" i="2"/>
  <c r="C369" i="2"/>
  <c r="C288" i="2"/>
  <c r="C454" i="2"/>
  <c r="C491" i="2"/>
  <c r="C261" i="2"/>
  <c r="C453" i="2"/>
  <c r="C364" i="2"/>
  <c r="C428" i="2"/>
  <c r="C198" i="2"/>
  <c r="C429" i="2"/>
  <c r="C32" i="2"/>
  <c r="C128" i="2"/>
  <c r="C88" i="2"/>
  <c r="C122" i="2"/>
  <c r="C328" i="2"/>
  <c r="C208" i="2"/>
  <c r="C312" i="2"/>
  <c r="C427" i="2"/>
  <c r="C276" i="2"/>
  <c r="C97" i="2"/>
  <c r="D9" i="14" l="1"/>
  <c r="G71" i="4"/>
  <c r="H120" i="2" s="1"/>
  <c r="H102" i="2"/>
  <c r="G34" i="4"/>
  <c r="H93" i="2" s="1"/>
  <c r="B151" i="11"/>
  <c r="H31" i="5"/>
  <c r="H36" i="5" s="1"/>
  <c r="H37" i="4"/>
  <c r="H95" i="4" s="1"/>
  <c r="B52" i="5"/>
  <c r="D31" i="7"/>
  <c r="B56" i="6"/>
  <c r="D94" i="4"/>
  <c r="F97" i="11"/>
  <c r="H499" i="2" s="1"/>
  <c r="F114" i="11"/>
  <c r="E13" i="14"/>
  <c r="D13" i="14" s="1"/>
  <c r="B100" i="4"/>
  <c r="K31" i="7"/>
  <c r="K34" i="7" s="1"/>
  <c r="H415" i="2" s="1"/>
  <c r="H161" i="2"/>
  <c r="E149" i="11"/>
  <c r="H493" i="2" s="1"/>
  <c r="L23" i="7"/>
  <c r="H426" i="2" s="1"/>
  <c r="D56" i="4"/>
  <c r="F78" i="11"/>
  <c r="C46" i="4"/>
  <c r="H33" i="2" s="1"/>
  <c r="M31" i="7"/>
  <c r="H456" i="2" s="1"/>
  <c r="H31" i="7"/>
  <c r="H34" i="7" s="1"/>
  <c r="H349" i="2" s="1"/>
  <c r="J17" i="7"/>
  <c r="H376" i="2" s="1"/>
  <c r="H58" i="2"/>
  <c r="E79" i="11"/>
  <c r="H488" i="2" s="1"/>
  <c r="E14" i="14"/>
  <c r="B98" i="4"/>
  <c r="B38" i="7"/>
  <c r="B54" i="6"/>
  <c r="F27" i="11"/>
  <c r="H494" i="2" s="1"/>
  <c r="C79" i="11"/>
  <c r="H468" i="2" s="1"/>
  <c r="C44" i="6"/>
  <c r="C46" i="6" s="1"/>
  <c r="D15" i="12"/>
  <c r="C31" i="5"/>
  <c r="H143" i="2" s="1"/>
  <c r="D44" i="6"/>
  <c r="D46" i="6" s="1"/>
  <c r="D31" i="5"/>
  <c r="C411" i="2"/>
  <c r="C496" i="2"/>
  <c r="C493" i="2"/>
  <c r="C302" i="2"/>
  <c r="C221" i="2"/>
  <c r="C252" i="2"/>
  <c r="C421" i="2"/>
  <c r="C333" i="2"/>
  <c r="C455" i="2"/>
  <c r="C293" i="2"/>
  <c r="C113" i="2"/>
  <c r="C325" i="2"/>
  <c r="C381" i="2"/>
  <c r="C52" i="2"/>
  <c r="C339" i="2"/>
  <c r="C189" i="2"/>
  <c r="A3" i="14"/>
  <c r="C346" i="2"/>
  <c r="C286" i="2"/>
  <c r="C400" i="2"/>
  <c r="C313" i="2"/>
  <c r="C118" i="2"/>
  <c r="C74" i="2"/>
  <c r="C191" i="2"/>
  <c r="C425" i="2"/>
  <c r="C249" i="2"/>
  <c r="C413" i="2"/>
  <c r="C232" i="2"/>
  <c r="C307" i="2"/>
  <c r="C487" i="2"/>
  <c r="C124" i="2"/>
  <c r="C79" i="2"/>
  <c r="C342" i="2"/>
  <c r="C362" i="2"/>
  <c r="C445" i="2"/>
  <c r="C119" i="2"/>
  <c r="C95" i="2"/>
  <c r="C109" i="2"/>
  <c r="C438" i="2"/>
  <c r="C13" i="2"/>
  <c r="C50" i="2"/>
  <c r="C247" i="2"/>
  <c r="C55" i="2"/>
  <c r="C133" i="2"/>
  <c r="C277" i="2"/>
  <c r="C183" i="2"/>
  <c r="C116" i="2"/>
  <c r="C16" i="2"/>
  <c r="C240" i="2"/>
  <c r="C233" i="2"/>
  <c r="C54" i="2"/>
  <c r="C37" i="2"/>
  <c r="C28" i="2"/>
  <c r="A6" i="7"/>
  <c r="C92" i="2"/>
  <c r="C103" i="2"/>
  <c r="C295" i="2"/>
  <c r="C132" i="2"/>
  <c r="C172" i="2"/>
  <c r="C469" i="2"/>
  <c r="C377" i="2"/>
  <c r="C56" i="2"/>
  <c r="C176" i="2"/>
  <c r="C15" i="2"/>
  <c r="C135" i="2"/>
  <c r="C201" i="2"/>
  <c r="C6" i="2"/>
  <c r="C236" i="2"/>
  <c r="C84" i="2"/>
  <c r="C142" i="2"/>
  <c r="C112" i="2"/>
  <c r="C182" i="2"/>
  <c r="C144" i="2"/>
  <c r="C464" i="2"/>
  <c r="C314" i="2"/>
  <c r="C398" i="2"/>
  <c r="C184" i="2"/>
  <c r="C154" i="2"/>
  <c r="C190" i="2"/>
  <c r="C166" i="2"/>
  <c r="C99" i="2"/>
  <c r="C415" i="2"/>
  <c r="C14" i="2"/>
  <c r="C164" i="2"/>
  <c r="C35" i="2"/>
  <c r="C90" i="2"/>
  <c r="C390" i="2"/>
  <c r="C480" i="2"/>
  <c r="C10" i="2"/>
  <c r="C51" i="2"/>
  <c r="C86" i="2"/>
  <c r="C374" i="2"/>
  <c r="C393" i="2"/>
  <c r="C412" i="2"/>
  <c r="C385" i="2"/>
  <c r="C432" i="2"/>
  <c r="C391" i="2"/>
  <c r="C155" i="2"/>
  <c r="C363" i="2"/>
  <c r="A6" i="6"/>
  <c r="C159" i="2"/>
  <c r="C71" i="2"/>
  <c r="C439" i="2"/>
  <c r="C449" i="2"/>
  <c r="C59" i="2"/>
  <c r="C359" i="2"/>
  <c r="C146" i="2"/>
  <c r="C223" i="2"/>
  <c r="C399" i="2"/>
  <c r="C69" i="2"/>
  <c r="C303" i="2"/>
  <c r="C498" i="2"/>
  <c r="C471" i="2"/>
  <c r="C419" i="2"/>
  <c r="C273" i="2"/>
  <c r="C168" i="2"/>
  <c r="C275" i="2"/>
  <c r="C340" i="2"/>
  <c r="C11" i="2"/>
  <c r="C224" i="2"/>
  <c r="C46" i="2"/>
  <c r="C495" i="2"/>
  <c r="C108" i="2"/>
  <c r="C205" i="2"/>
  <c r="C25" i="2"/>
  <c r="C396" i="2"/>
  <c r="C150" i="2"/>
  <c r="C352" i="2"/>
  <c r="C22" i="2"/>
  <c r="C140" i="2"/>
  <c r="C148" i="2"/>
  <c r="C137" i="2"/>
  <c r="C85" i="2"/>
  <c r="C187" i="2"/>
  <c r="C331" i="2"/>
  <c r="C330" i="2"/>
  <c r="C486" i="2"/>
  <c r="C153" i="2"/>
  <c r="C68" i="2"/>
  <c r="C47" i="2"/>
  <c r="C161" i="2"/>
  <c r="C476" i="2"/>
  <c r="C244" i="2"/>
  <c r="C358" i="2"/>
  <c r="C272" i="2"/>
  <c r="C329" i="2"/>
  <c r="C34" i="2"/>
  <c r="C214" i="2"/>
  <c r="C474" i="2"/>
  <c r="C431" i="2"/>
  <c r="C434" i="2"/>
  <c r="C115" i="2"/>
  <c r="C162" i="2"/>
  <c r="C262" i="2"/>
  <c r="C192" i="2"/>
  <c r="C360" i="2"/>
  <c r="C78" i="2"/>
  <c r="C80" i="2"/>
  <c r="C332" i="2"/>
  <c r="C19" i="2"/>
  <c r="C446" i="2"/>
  <c r="C41" i="2"/>
  <c r="C378" i="2"/>
  <c r="C305" i="2"/>
  <c r="C422" i="2"/>
  <c r="C253" i="2"/>
  <c r="C149" i="2"/>
  <c r="C75" i="2"/>
  <c r="C83" i="2"/>
  <c r="C24" i="2"/>
  <c r="C60" i="2"/>
  <c r="C39" i="2"/>
  <c r="C475" i="2"/>
  <c r="C327" i="2"/>
  <c r="C204" i="2"/>
  <c r="C501" i="2"/>
  <c r="C257" i="2"/>
  <c r="C222" i="2"/>
  <c r="C101" i="2"/>
  <c r="C219" i="2"/>
  <c r="C365" i="2"/>
  <c r="C321" i="2"/>
  <c r="C447" i="2"/>
  <c r="C33" i="2"/>
  <c r="C322" i="2"/>
  <c r="C81" i="2"/>
  <c r="C279" i="2"/>
  <c r="C210" i="2"/>
  <c r="C121" i="2"/>
  <c r="C36" i="2"/>
  <c r="C156" i="2"/>
  <c r="C29" i="2"/>
  <c r="C169" i="2"/>
  <c r="A5" i="11"/>
  <c r="C178" i="2"/>
  <c r="C251" i="2"/>
  <c r="C5" i="2"/>
  <c r="C89" i="2"/>
  <c r="C470" i="2"/>
  <c r="C246" i="2"/>
  <c r="C334" i="2"/>
  <c r="C443" i="2"/>
  <c r="C216" i="2"/>
  <c r="C451" i="2"/>
  <c r="C211" i="2"/>
  <c r="C245" i="2"/>
  <c r="C297" i="2"/>
  <c r="C500" i="2"/>
  <c r="C131" i="2"/>
  <c r="C440" i="2"/>
  <c r="C482" i="2"/>
  <c r="C64" i="2"/>
  <c r="C206" i="2"/>
  <c r="C285" i="2"/>
  <c r="C127" i="2"/>
  <c r="C311" i="2"/>
  <c r="C259" i="2"/>
  <c r="C410" i="2"/>
  <c r="C441" i="2"/>
  <c r="C282" i="2"/>
  <c r="C320" i="2"/>
  <c r="C420" i="2"/>
  <c r="C383" i="2"/>
  <c r="C318" i="2"/>
  <c r="C468" i="2"/>
  <c r="C403" i="2"/>
  <c r="C31" i="2"/>
  <c r="C316" i="2"/>
  <c r="C234" i="2"/>
  <c r="C492" i="2"/>
  <c r="C395" i="2"/>
  <c r="A6" i="4"/>
  <c r="C70" i="2"/>
  <c r="C309" i="2"/>
  <c r="C220" i="2"/>
  <c r="C502" i="2"/>
  <c r="C386" i="2"/>
  <c r="C274" i="2"/>
  <c r="C26" i="2"/>
  <c r="C347" i="2"/>
  <c r="C120" i="2"/>
  <c r="C196" i="2"/>
  <c r="C152" i="2"/>
  <c r="C269" i="2"/>
  <c r="C107" i="2"/>
  <c r="C38" i="2"/>
  <c r="C458" i="2"/>
  <c r="C299" i="2"/>
  <c r="C136" i="2"/>
  <c r="C76" i="2"/>
  <c r="C426" i="2"/>
  <c r="C186" i="2"/>
  <c r="C353" i="2"/>
  <c r="C452" i="2"/>
  <c r="C408" i="2"/>
  <c r="C373" i="2"/>
  <c r="C409" i="2"/>
  <c r="C157" i="2"/>
  <c r="C167" i="2"/>
  <c r="C230" i="2"/>
  <c r="C49" i="2"/>
  <c r="C170" i="2"/>
  <c r="C379" i="2"/>
  <c r="C229" i="2"/>
  <c r="C442" i="2"/>
  <c r="C141" i="2"/>
  <c r="C58" i="2"/>
  <c r="C397" i="2"/>
  <c r="C349" i="2"/>
  <c r="C497" i="2"/>
  <c r="C145" i="2"/>
  <c r="C188" i="2"/>
  <c r="C472" i="2"/>
  <c r="C348" i="2"/>
  <c r="C388" i="2"/>
  <c r="C324" i="2"/>
  <c r="C21" i="2"/>
  <c r="C254" i="2"/>
  <c r="C345" i="2"/>
  <c r="C357" i="2"/>
  <c r="C436" i="2"/>
  <c r="C361" i="2"/>
  <c r="C243" i="2"/>
  <c r="C73" i="2"/>
  <c r="C368" i="2"/>
  <c r="C406" i="2"/>
  <c r="C355" i="2"/>
  <c r="C354" i="2"/>
  <c r="C7" i="2"/>
  <c r="C87" i="2"/>
  <c r="C207" i="2"/>
  <c r="C62" i="2"/>
  <c r="C67" i="2"/>
  <c r="C4" i="2"/>
  <c r="C231" i="2"/>
  <c r="C255" i="2"/>
  <c r="C151" i="2"/>
  <c r="C147" i="2"/>
  <c r="C323" i="2"/>
  <c r="C173" i="2"/>
  <c r="C63" i="2"/>
  <c r="C12" i="2"/>
  <c r="C465" i="2"/>
  <c r="C494" i="2"/>
  <c r="C17" i="2"/>
  <c r="C371" i="2"/>
  <c r="C414" i="2"/>
  <c r="C351" i="2"/>
  <c r="C290" i="2"/>
  <c r="C479" i="2"/>
  <c r="C18" i="2"/>
  <c r="C319" i="2"/>
  <c r="C418" i="2"/>
  <c r="C195" i="2"/>
  <c r="C27" i="2"/>
  <c r="C392" i="2"/>
  <c r="C284" i="2"/>
  <c r="C430" i="2"/>
  <c r="C283" i="2"/>
  <c r="C194" i="2"/>
  <c r="C287" i="2"/>
  <c r="C177" i="2"/>
  <c r="C225" i="2"/>
  <c r="C8" i="2"/>
  <c r="C215" i="2"/>
  <c r="C448" i="2"/>
  <c r="C344" i="2"/>
  <c r="C238" i="2"/>
  <c r="C484" i="2"/>
  <c r="C3" i="2"/>
  <c r="C181" i="2"/>
  <c r="C326" i="2"/>
  <c r="C490" i="2"/>
  <c r="C200" i="2"/>
  <c r="C61" i="2"/>
  <c r="C301" i="2"/>
  <c r="C337" i="2"/>
  <c r="C488" i="2"/>
  <c r="C376" i="2"/>
  <c r="C437" i="2"/>
  <c r="C296" i="2"/>
  <c r="C53" i="2"/>
  <c r="C483" i="2"/>
  <c r="C264" i="2"/>
  <c r="C256" i="2"/>
  <c r="C218" i="2"/>
  <c r="C341" i="2"/>
  <c r="C300" i="2"/>
  <c r="C98" i="2"/>
  <c r="C384" i="2"/>
  <c r="C424" i="2"/>
  <c r="C65" i="2"/>
  <c r="C457" i="2"/>
  <c r="C9" i="2"/>
  <c r="C405" i="2"/>
  <c r="C110" i="2"/>
  <c r="C336" i="2"/>
  <c r="C263" i="2"/>
  <c r="C171" i="2"/>
  <c r="C366" i="2"/>
  <c r="C407" i="2"/>
  <c r="C367" i="2"/>
  <c r="C291" i="2"/>
  <c r="C93" i="2"/>
  <c r="C130" i="2"/>
  <c r="C250" i="2"/>
  <c r="C185" i="2"/>
  <c r="C304" i="2"/>
  <c r="C212" i="2"/>
  <c r="C343" i="2"/>
  <c r="C125" i="2"/>
  <c r="C382" i="2"/>
  <c r="H64" i="2"/>
  <c r="D36" i="5"/>
  <c r="H500" i="2"/>
  <c r="F149" i="11"/>
  <c r="H503" i="2" s="1"/>
  <c r="H57" i="2"/>
  <c r="C94" i="4"/>
  <c r="C17" i="7"/>
  <c r="H222" i="2" s="1"/>
  <c r="L13" i="7"/>
  <c r="H416" i="2" s="1"/>
  <c r="H218" i="2"/>
  <c r="H497" i="2"/>
  <c r="H107" i="2"/>
  <c r="D33" i="5"/>
  <c r="H412" i="2"/>
  <c r="H79" i="2"/>
  <c r="E12" i="14"/>
  <c r="D12" i="14" s="1"/>
  <c r="H485" i="2"/>
  <c r="D14" i="14"/>
  <c r="H350" i="2"/>
  <c r="G26" i="4"/>
  <c r="C56" i="4"/>
  <c r="H41" i="2" s="1"/>
  <c r="H346" i="2"/>
  <c r="E17" i="7"/>
  <c r="H266" i="2" s="1"/>
  <c r="G31" i="5"/>
  <c r="G17" i="7"/>
  <c r="H310" i="2" s="1"/>
  <c r="I31" i="7"/>
  <c r="H354" i="2"/>
  <c r="C31" i="7"/>
  <c r="L18" i="7"/>
  <c r="H421" i="2" s="1"/>
  <c r="F17" i="7"/>
  <c r="M34" i="7"/>
  <c r="H459" i="2" s="1"/>
  <c r="H377" i="2"/>
  <c r="H33" i="5" l="1"/>
  <c r="F79" i="11"/>
  <c r="H498" i="2" s="1"/>
  <c r="G79" i="4"/>
  <c r="D5" i="12" s="1"/>
  <c r="L17" i="7"/>
  <c r="H420" i="2" s="1"/>
  <c r="D95" i="4"/>
  <c r="J31" i="7"/>
  <c r="D34" i="7"/>
  <c r="H261" i="2" s="1"/>
  <c r="H258" i="2"/>
  <c r="H212" i="2"/>
  <c r="C36" i="5"/>
  <c r="H147" i="2" s="1"/>
  <c r="G33" i="5"/>
  <c r="H171" i="2" s="1"/>
  <c r="D37" i="5"/>
  <c r="D42" i="5"/>
  <c r="D45" i="5" s="1"/>
  <c r="C95" i="4"/>
  <c r="H71" i="2"/>
  <c r="E31" i="7"/>
  <c r="E10" i="14"/>
  <c r="D10" i="14" s="1"/>
  <c r="H214" i="2"/>
  <c r="H37" i="5"/>
  <c r="H42" i="5" s="1"/>
  <c r="G36" i="5"/>
  <c r="C33" i="5"/>
  <c r="H144" i="2" s="1"/>
  <c r="H170" i="2"/>
  <c r="G37" i="4"/>
  <c r="H86" i="2"/>
  <c r="G31" i="7"/>
  <c r="I34" i="7"/>
  <c r="H371" i="2" s="1"/>
  <c r="H368" i="2"/>
  <c r="H324" i="2"/>
  <c r="G34" i="7"/>
  <c r="H327" i="2" s="1"/>
  <c r="H288" i="2"/>
  <c r="F31" i="7"/>
  <c r="C34" i="7"/>
  <c r="H236" i="2"/>
  <c r="D11" i="12" l="1"/>
  <c r="D10" i="12"/>
  <c r="H124" i="2"/>
  <c r="D13" i="12"/>
  <c r="D12" i="12"/>
  <c r="J34" i="7"/>
  <c r="H393" i="2" s="1"/>
  <c r="H390" i="2"/>
  <c r="G37" i="5"/>
  <c r="G42" i="5" s="1"/>
  <c r="H45" i="5"/>
  <c r="D44" i="5"/>
  <c r="C7" i="14"/>
  <c r="D7" i="14" s="1"/>
  <c r="C11" i="14"/>
  <c r="D4" i="12"/>
  <c r="D19" i="12" s="1"/>
  <c r="H94" i="2"/>
  <c r="G95" i="4"/>
  <c r="D18" i="12"/>
  <c r="C37" i="5"/>
  <c r="C42" i="5"/>
  <c r="D8" i="12"/>
  <c r="H174" i="2"/>
  <c r="H280" i="2"/>
  <c r="E34" i="7"/>
  <c r="H283" i="2" s="1"/>
  <c r="H44" i="5"/>
  <c r="H72" i="2"/>
  <c r="D16" i="12"/>
  <c r="C6" i="14"/>
  <c r="D6" i="12"/>
  <c r="D20" i="12" s="1"/>
  <c r="H302" i="2"/>
  <c r="F34" i="7"/>
  <c r="H305" i="2" s="1"/>
  <c r="H239" i="2"/>
  <c r="L31" i="7"/>
  <c r="H434" i="2" s="1"/>
  <c r="H175" i="2" l="1"/>
  <c r="H125" i="2"/>
  <c r="E6" i="14"/>
  <c r="D6" i="14" s="1"/>
  <c r="H176" i="2"/>
  <c r="G45" i="5"/>
  <c r="H179" i="2" s="1"/>
  <c r="C44" i="5"/>
  <c r="H148" i="2"/>
  <c r="D21" i="12"/>
  <c r="G44" i="5"/>
  <c r="H178" i="2" s="1"/>
  <c r="H153" i="2"/>
  <c r="C45" i="5"/>
  <c r="H156" i="2" s="1"/>
  <c r="L34" i="7"/>
  <c r="H155" i="2" l="1"/>
  <c r="E8" i="14"/>
  <c r="D8" i="14" s="1"/>
  <c r="D24" i="12"/>
  <c r="D22" i="12"/>
  <c r="D23" i="12"/>
  <c r="E11" i="14"/>
  <c r="D11" i="14" s="1"/>
  <c r="H437" i="2"/>
</calcChain>
</file>

<file path=xl/sharedStrings.xml><?xml version="1.0" encoding="utf-8"?>
<sst xmlns="http://schemas.openxmlformats.org/spreadsheetml/2006/main" count="1992" uniqueCount="695">
  <si>
    <t>Данни за отчетния период</t>
  </si>
  <si>
    <t>Начална дата:</t>
  </si>
  <si>
    <t>Крайна дата:</t>
  </si>
  <si>
    <t>ЕИК:</t>
  </si>
  <si>
    <t>Адрес на управление:</t>
  </si>
  <si>
    <t>Адрес за кореспонденция:</t>
  </si>
  <si>
    <t>Телефон:</t>
  </si>
  <si>
    <t>E-mail:</t>
  </si>
  <si>
    <t>Съставител:</t>
  </si>
  <si>
    <t xml:space="preserve"> </t>
  </si>
  <si>
    <t>АКТИВИ</t>
  </si>
  <si>
    <t xml:space="preserve">Код на реда </t>
  </si>
  <si>
    <t xml:space="preserve">Текущ период </t>
  </si>
  <si>
    <t xml:space="preserve">Предходен период </t>
  </si>
  <si>
    <t xml:space="preserve"> СОБСТВЕН КАПИТАЛ, МАЛЦИНСТВЕНО УЧАСТИЕ  И ПАСИВИ </t>
  </si>
  <si>
    <t>Текущ период</t>
  </si>
  <si>
    <t>Предходен период</t>
  </si>
  <si>
    <t>а</t>
  </si>
  <si>
    <t>б</t>
  </si>
  <si>
    <t xml:space="preserve">А. НЕТЕКУЩИ АКТИВИ </t>
  </si>
  <si>
    <t>А. СОБСТВЕН КАПИТАЛ</t>
  </si>
  <si>
    <t>I. Имоти, машини, съоръжения и оборудване</t>
  </si>
  <si>
    <t xml:space="preserve">I. Основен капитал </t>
  </si>
  <si>
    <t>1. Земи (терени )</t>
  </si>
  <si>
    <t>1-0011</t>
  </si>
  <si>
    <t xml:space="preserve">Записан и внесен капитал т.ч.:  </t>
  </si>
  <si>
    <t>1-0411</t>
  </si>
  <si>
    <t>2. Сгради и конструкции</t>
  </si>
  <si>
    <t>1-0012</t>
  </si>
  <si>
    <t>1-0411-1</t>
  </si>
  <si>
    <t xml:space="preserve">3. Машини и оборудване </t>
  </si>
  <si>
    <t>1-0013</t>
  </si>
  <si>
    <t>привилегировани акции</t>
  </si>
  <si>
    <t>1-0411-2</t>
  </si>
  <si>
    <t>4. Съоръжения</t>
  </si>
  <si>
    <t>1-0014</t>
  </si>
  <si>
    <t>Изкупени собствени обикновени акции</t>
  </si>
  <si>
    <t>1-0417</t>
  </si>
  <si>
    <t xml:space="preserve">5. Транспортни средства </t>
  </si>
  <si>
    <t>1-0015</t>
  </si>
  <si>
    <t>Изкупени собствени привилегировани акции</t>
  </si>
  <si>
    <t>1-0417-1</t>
  </si>
  <si>
    <t>6. Стопански инвентар</t>
  </si>
  <si>
    <t>1-0017-1</t>
  </si>
  <si>
    <t>Невнесен капитал</t>
  </si>
  <si>
    <t>1-0416</t>
  </si>
  <si>
    <t>1-0018</t>
  </si>
  <si>
    <t>Общо за група І:</t>
  </si>
  <si>
    <t>1-0410</t>
  </si>
  <si>
    <t xml:space="preserve">8. Други </t>
  </si>
  <si>
    <t>1-0017</t>
  </si>
  <si>
    <t>II. Резерви</t>
  </si>
  <si>
    <t>Общо за група I:</t>
  </si>
  <si>
    <t>1-0010</t>
  </si>
  <si>
    <t xml:space="preserve">1. Премийни резерви  при емитиране на ценни книжа </t>
  </si>
  <si>
    <t>1-0421</t>
  </si>
  <si>
    <t xml:space="preserve">II. Инвестиционни имоти </t>
  </si>
  <si>
    <t>1-0041</t>
  </si>
  <si>
    <t>2. Резерв от последващи оценки на активите и пасивите</t>
  </si>
  <si>
    <t>1-0422</t>
  </si>
  <si>
    <t xml:space="preserve">III. Биологични активи </t>
  </si>
  <si>
    <t>1-0016</t>
  </si>
  <si>
    <t>3. Целеви резерви, в т.ч.:</t>
  </si>
  <si>
    <t>1-0423</t>
  </si>
  <si>
    <t>IV. Нематериални активи</t>
  </si>
  <si>
    <t>общи резерви</t>
  </si>
  <si>
    <t>1-0424</t>
  </si>
  <si>
    <t>1. Права върху собственост</t>
  </si>
  <si>
    <t>1-0021</t>
  </si>
  <si>
    <t>специализирани резерви</t>
  </si>
  <si>
    <t>1-0425</t>
  </si>
  <si>
    <t>2. Програмни продукти</t>
  </si>
  <si>
    <t>1-0022</t>
  </si>
  <si>
    <t>други резерви</t>
  </si>
  <si>
    <t>1-0426</t>
  </si>
  <si>
    <t>3. Продукти от развойна дейност</t>
  </si>
  <si>
    <t>1-0023</t>
  </si>
  <si>
    <t>Общо за група II:</t>
  </si>
  <si>
    <t>1-0420</t>
  </si>
  <si>
    <t xml:space="preserve">4. Други </t>
  </si>
  <si>
    <t>1-0024</t>
  </si>
  <si>
    <t>III. Финансов резултат</t>
  </si>
  <si>
    <t>Общо за група IV:</t>
  </si>
  <si>
    <t>1-0020</t>
  </si>
  <si>
    <t>1. Натрупана печалба  (загуба) в т.ч.:</t>
  </si>
  <si>
    <t>1-0451</t>
  </si>
  <si>
    <t>неразпределена печалба</t>
  </si>
  <si>
    <t>1-0452</t>
  </si>
  <si>
    <t>V. Търговска репутация</t>
  </si>
  <si>
    <t>непокрита загуба</t>
  </si>
  <si>
    <t>1-0453</t>
  </si>
  <si>
    <t>1. Положителна репутация</t>
  </si>
  <si>
    <t>1-0051</t>
  </si>
  <si>
    <t xml:space="preserve">еднократен ефект от промени в счетоводната политика </t>
  </si>
  <si>
    <t>1-0451-1</t>
  </si>
  <si>
    <t>2. Отрицателна репутация</t>
  </si>
  <si>
    <t>1-0052</t>
  </si>
  <si>
    <t>2. Текуща печалба</t>
  </si>
  <si>
    <t>1-0454</t>
  </si>
  <si>
    <t>Общо за група V:</t>
  </si>
  <si>
    <t>1-0050</t>
  </si>
  <si>
    <t>3. Текуща загуба</t>
  </si>
  <si>
    <t>1-0455</t>
  </si>
  <si>
    <t>VI. Финансови активи</t>
  </si>
  <si>
    <t>Общо за група III:</t>
  </si>
  <si>
    <t>1-0450</t>
  </si>
  <si>
    <t xml:space="preserve">1. Инвестиции в: </t>
  </si>
  <si>
    <t>1-0031</t>
  </si>
  <si>
    <t>дъщерни предприятия</t>
  </si>
  <si>
    <t>1-0032</t>
  </si>
  <si>
    <t>смесени предприятия</t>
  </si>
  <si>
    <t>1-0033</t>
  </si>
  <si>
    <t>1-0400</t>
  </si>
  <si>
    <t>асоциирани предприятия</t>
  </si>
  <si>
    <t>1-0034</t>
  </si>
  <si>
    <t>други предприятия</t>
  </si>
  <si>
    <t>1-0035</t>
  </si>
  <si>
    <t xml:space="preserve">2. Държани до настъпване на падеж </t>
  </si>
  <si>
    <t>1-0042</t>
  </si>
  <si>
    <t>Б. МАЛЦИНСТВЕНО УЧАСТИЕ</t>
  </si>
  <si>
    <t>1-0400-1</t>
  </si>
  <si>
    <t xml:space="preserve">държавни ценни книжа </t>
  </si>
  <si>
    <t>1-0042-1</t>
  </si>
  <si>
    <t xml:space="preserve">облигации, в т.ч.: </t>
  </si>
  <si>
    <t>1-0042-2</t>
  </si>
  <si>
    <t xml:space="preserve">В. НЕТЕКУЩИ ПАСИВИ </t>
  </si>
  <si>
    <t xml:space="preserve">общински облигации </t>
  </si>
  <si>
    <t>1-0042-3</t>
  </si>
  <si>
    <t>I. Търговски и други задължения</t>
  </si>
  <si>
    <t>други инвестиции, държани до настъпване на падеж</t>
  </si>
  <si>
    <t>1-0042-4</t>
  </si>
  <si>
    <t>1. Задължения към свързани предприятия</t>
  </si>
  <si>
    <t>1-0511</t>
  </si>
  <si>
    <t xml:space="preserve">3. Други </t>
  </si>
  <si>
    <t>1-0042-5</t>
  </si>
  <si>
    <t>2.Задължения по получени заеми от банки и небанкови финансови институции</t>
  </si>
  <si>
    <t>1-0512</t>
  </si>
  <si>
    <t>Общо за група VI:</t>
  </si>
  <si>
    <t>1-0040</t>
  </si>
  <si>
    <t>3. Задължения по ЗУНК</t>
  </si>
  <si>
    <t>1-0512-1</t>
  </si>
  <si>
    <t>VII. Търговски и други вземания</t>
  </si>
  <si>
    <t>4. Задължения по получени търговски заеми</t>
  </si>
  <si>
    <t>1-0514</t>
  </si>
  <si>
    <t>1. Вземания от свързани предприятия</t>
  </si>
  <si>
    <t>1-0044</t>
  </si>
  <si>
    <t>5. Задължения по облигационни заеми</t>
  </si>
  <si>
    <t>1-0515</t>
  </si>
  <si>
    <t>2. Вземания по търговски заеми</t>
  </si>
  <si>
    <t>1-0045</t>
  </si>
  <si>
    <t xml:space="preserve">6. Други </t>
  </si>
  <si>
    <t>1-0517</t>
  </si>
  <si>
    <t xml:space="preserve">3. Вземания по финансов лизинг </t>
  </si>
  <si>
    <t>1-0046-1</t>
  </si>
  <si>
    <t>1-0510</t>
  </si>
  <si>
    <t>1-0046</t>
  </si>
  <si>
    <t>Общо за група VII:</t>
  </si>
  <si>
    <t>1-0040-1</t>
  </si>
  <si>
    <t xml:space="preserve">II. Други нетекущи пасиви </t>
  </si>
  <si>
    <t>1-0510-1</t>
  </si>
  <si>
    <t xml:space="preserve">III. Приходи за бъдещи периоди </t>
  </si>
  <si>
    <t>1-0520</t>
  </si>
  <si>
    <t xml:space="preserve">VIII. Разходи за бъдещи периоди </t>
  </si>
  <si>
    <t>1-0060</t>
  </si>
  <si>
    <t xml:space="preserve">IV. Пасиви по отсрочени данъци </t>
  </si>
  <si>
    <t>1-0516</t>
  </si>
  <si>
    <t xml:space="preserve">IX. Активи по отсрочени данъци  </t>
  </si>
  <si>
    <t>1-0060-1</t>
  </si>
  <si>
    <t xml:space="preserve">V.Финансирания </t>
  </si>
  <si>
    <t>1-0520-1</t>
  </si>
  <si>
    <t>ОБЩО  ЗА РАЗДЕЛ "А" (I+II+III+IV+V+VI+VII+VIII+IX):</t>
  </si>
  <si>
    <t>1-0100</t>
  </si>
  <si>
    <t>1-0500</t>
  </si>
  <si>
    <t xml:space="preserve">Б. ТЕКУЩИ АКТИВИ </t>
  </si>
  <si>
    <t>I. Материални запаси</t>
  </si>
  <si>
    <t>Г. ТЕКУЩИ ПАСИВИ</t>
  </si>
  <si>
    <t>1. Материали</t>
  </si>
  <si>
    <t>1-0071</t>
  </si>
  <si>
    <t>2. Продукция</t>
  </si>
  <si>
    <t>1-0072</t>
  </si>
  <si>
    <t>1. Задължения по получени заеми към банки и  небанкови финансови институции</t>
  </si>
  <si>
    <t>1-0612</t>
  </si>
  <si>
    <t>3. Стоки</t>
  </si>
  <si>
    <t>1-0073</t>
  </si>
  <si>
    <t xml:space="preserve">2. Текуща част от нетекущите задължения </t>
  </si>
  <si>
    <t>1-0510-2</t>
  </si>
  <si>
    <t>4. Незавършено производство</t>
  </si>
  <si>
    <t>1-0076</t>
  </si>
  <si>
    <t xml:space="preserve">3. Текущи задължения, в т.ч.:  </t>
  </si>
  <si>
    <t>1-0630</t>
  </si>
  <si>
    <t xml:space="preserve">5. Биологични активи </t>
  </si>
  <si>
    <t>1-0074</t>
  </si>
  <si>
    <t>задължения към свързани предприятия</t>
  </si>
  <si>
    <t>1-0611</t>
  </si>
  <si>
    <t>6. Други</t>
  </si>
  <si>
    <t>1-0077</t>
  </si>
  <si>
    <t xml:space="preserve">задължения по получени търговски заеми </t>
  </si>
  <si>
    <t>1-0614</t>
  </si>
  <si>
    <t>1-0070</t>
  </si>
  <si>
    <t xml:space="preserve">задължения към доставчици и клиенти </t>
  </si>
  <si>
    <t>1-0613</t>
  </si>
  <si>
    <t>получени аванси</t>
  </si>
  <si>
    <t>1-0613-1</t>
  </si>
  <si>
    <t>II. Търговски и  други вземания</t>
  </si>
  <si>
    <t>задължения към персонала</t>
  </si>
  <si>
    <t>1-0615</t>
  </si>
  <si>
    <t xml:space="preserve">1. Вземания от свързани предприятия </t>
  </si>
  <si>
    <t>1-0081</t>
  </si>
  <si>
    <t>задължения към осигурителни предприятия</t>
  </si>
  <si>
    <t>1-0616</t>
  </si>
  <si>
    <t>2. Вземания от клиенти и доставчици</t>
  </si>
  <si>
    <t>1-0082</t>
  </si>
  <si>
    <t>данъчни задължения</t>
  </si>
  <si>
    <t>1-0617</t>
  </si>
  <si>
    <t xml:space="preserve">3. Предоставени аванси </t>
  </si>
  <si>
    <t>1-0086-1</t>
  </si>
  <si>
    <t>1-0618</t>
  </si>
  <si>
    <t>4. Вземания по предоставени търговски заеми</t>
  </si>
  <si>
    <t>1-0083</t>
  </si>
  <si>
    <t xml:space="preserve">5. Провизии </t>
  </si>
  <si>
    <t>1-0619</t>
  </si>
  <si>
    <t>5. Съдебни и присъдени вземания</t>
  </si>
  <si>
    <t>1-0084</t>
  </si>
  <si>
    <t>1-0610</t>
  </si>
  <si>
    <t>6. Данъци за възстановяване</t>
  </si>
  <si>
    <t>1-0085</t>
  </si>
  <si>
    <t xml:space="preserve">7. Вземания от персонала </t>
  </si>
  <si>
    <t>1-0086-2</t>
  </si>
  <si>
    <t>8. Други</t>
  </si>
  <si>
    <t>1-0086</t>
  </si>
  <si>
    <t xml:space="preserve">II. Други текущи пасиви </t>
  </si>
  <si>
    <t>1-0610-1</t>
  </si>
  <si>
    <t>1-0080</t>
  </si>
  <si>
    <t>1-0700</t>
  </si>
  <si>
    <t xml:space="preserve">IV. Финансирания </t>
  </si>
  <si>
    <t>1-0700-1</t>
  </si>
  <si>
    <t xml:space="preserve">III.Финансови активи </t>
  </si>
  <si>
    <t>1. Финансови активи, държани за търгуване в т. ч.</t>
  </si>
  <si>
    <t>1-0093</t>
  </si>
  <si>
    <t xml:space="preserve">дългови ценни книжа </t>
  </si>
  <si>
    <t>1-0093-1</t>
  </si>
  <si>
    <t>1-0750</t>
  </si>
  <si>
    <t>дeривативи</t>
  </si>
  <si>
    <t>1-0093-2</t>
  </si>
  <si>
    <t xml:space="preserve">други </t>
  </si>
  <si>
    <t>1-0093-3</t>
  </si>
  <si>
    <t xml:space="preserve">2. Финансови активи, обявени за продажба  </t>
  </si>
  <si>
    <t>1-0093-4</t>
  </si>
  <si>
    <t>1-0095</t>
  </si>
  <si>
    <t xml:space="preserve">Общо за група III: </t>
  </si>
  <si>
    <t>1-0090</t>
  </si>
  <si>
    <t>IV. Парични средства и парични еквиваленти</t>
  </si>
  <si>
    <t>1. Парични средства в брой</t>
  </si>
  <si>
    <t>1-0151</t>
  </si>
  <si>
    <t>2. Парични средства в безсрочни депозити</t>
  </si>
  <si>
    <t>1-0153</t>
  </si>
  <si>
    <t xml:space="preserve">3. Блокирани парични средства </t>
  </si>
  <si>
    <t>1-0155</t>
  </si>
  <si>
    <t>4. Парични еквиваленти</t>
  </si>
  <si>
    <t>1-0157</t>
  </si>
  <si>
    <t>1-0150</t>
  </si>
  <si>
    <t xml:space="preserve">V. Разходи за бъдещи периоди </t>
  </si>
  <si>
    <t>1-0160</t>
  </si>
  <si>
    <t>ОБЩО  ЗА РАЗДЕЛ "Б"(I+II+III+IV+V)</t>
  </si>
  <si>
    <t>1-0200</t>
  </si>
  <si>
    <t>ОБЩО АКТИВИ (А + Б):</t>
  </si>
  <si>
    <t>1-0300</t>
  </si>
  <si>
    <t>СОБСТВЕН КАТИТАЛ, МАЛЦИНСТВЕНО УЧАСТИЕ И ПАСИВИ (А+Б+В+Г):</t>
  </si>
  <si>
    <t>1-0800</t>
  </si>
  <si>
    <t xml:space="preserve">РАЗХОДИ </t>
  </si>
  <si>
    <t xml:space="preserve">ПРИХОДИ </t>
  </si>
  <si>
    <t>А. Разходи за дейността</t>
  </si>
  <si>
    <t>А. Приходи от дейността</t>
  </si>
  <si>
    <t>I. Разходи по икономически елементи</t>
  </si>
  <si>
    <t>I. Нетни приходи от продажби на:</t>
  </si>
  <si>
    <t>1. Разходи за материали</t>
  </si>
  <si>
    <t>2-1120</t>
  </si>
  <si>
    <t>1. Продукция</t>
  </si>
  <si>
    <t>2-1551</t>
  </si>
  <si>
    <t xml:space="preserve">2. Разходи за външни услуги </t>
  </si>
  <si>
    <t>2-1130</t>
  </si>
  <si>
    <t>2. Стоки</t>
  </si>
  <si>
    <t>2-1552</t>
  </si>
  <si>
    <t>3. Разходи за амортизации</t>
  </si>
  <si>
    <t>2-1160</t>
  </si>
  <si>
    <t>3. Услуги</t>
  </si>
  <si>
    <t>2-1560</t>
  </si>
  <si>
    <t>4. Разходи за възнаграждения</t>
  </si>
  <si>
    <t>2-1140</t>
  </si>
  <si>
    <t>2-1556</t>
  </si>
  <si>
    <t>5. Разходи за осигуровки</t>
  </si>
  <si>
    <t>2-1150</t>
  </si>
  <si>
    <t>2-1610</t>
  </si>
  <si>
    <t>6. Балансова стойност на продадени активи (без продукция)</t>
  </si>
  <si>
    <t>2-1010</t>
  </si>
  <si>
    <t>7. Изменение на запасите от продукция и незавършено производство</t>
  </si>
  <si>
    <t>2-1030</t>
  </si>
  <si>
    <t xml:space="preserve">II. Приходи от финансирания </t>
  </si>
  <si>
    <t>2-1620</t>
  </si>
  <si>
    <t xml:space="preserve">8. Други, в т.ч.: </t>
  </si>
  <si>
    <t>2-1170</t>
  </si>
  <si>
    <t xml:space="preserve">в т.ч. от правителството </t>
  </si>
  <si>
    <t>2-1621</t>
  </si>
  <si>
    <t xml:space="preserve">обезценка на активи </t>
  </si>
  <si>
    <t>2-1171</t>
  </si>
  <si>
    <t>провизии</t>
  </si>
  <si>
    <t>2-1172</t>
  </si>
  <si>
    <t>III. Финансови   приходи</t>
  </si>
  <si>
    <t>2-1100</t>
  </si>
  <si>
    <t xml:space="preserve">1. Приходи от лихви </t>
  </si>
  <si>
    <t>2-1710</t>
  </si>
  <si>
    <t xml:space="preserve">2. Приходи от дивиденти </t>
  </si>
  <si>
    <t>2-1721</t>
  </si>
  <si>
    <t>II. Финансови   разходи</t>
  </si>
  <si>
    <t>3. Положителни разлики от операции с финансови активи и инструменти</t>
  </si>
  <si>
    <t>2-1730</t>
  </si>
  <si>
    <t>1. Разходи за лихви</t>
  </si>
  <si>
    <t>2-1210</t>
  </si>
  <si>
    <t>4. Положителни разлики от промяна на валутни курсове</t>
  </si>
  <si>
    <t>2-1740</t>
  </si>
  <si>
    <t>2. Отрицателни разлики от операции с финансови активи и инструменти</t>
  </si>
  <si>
    <t>2-1220</t>
  </si>
  <si>
    <t xml:space="preserve">5. Други </t>
  </si>
  <si>
    <t>2-1745</t>
  </si>
  <si>
    <t>3. Отрицателни разлики от промяна на валутни курсове</t>
  </si>
  <si>
    <t>2-1230</t>
  </si>
  <si>
    <t>2-1700</t>
  </si>
  <si>
    <t>2-1240</t>
  </si>
  <si>
    <t>2-1200</t>
  </si>
  <si>
    <t>Б. Общо разходи за дейността (I + II)</t>
  </si>
  <si>
    <t>2-1300</t>
  </si>
  <si>
    <t>2-1600</t>
  </si>
  <si>
    <t>В.  Печалба от дейността</t>
  </si>
  <si>
    <t>2-1310</t>
  </si>
  <si>
    <t>В. Загуба от дейността</t>
  </si>
  <si>
    <t>2-1810</t>
  </si>
  <si>
    <t>III. Дял от печалбата на асоциирани и съвместни предприятия</t>
  </si>
  <si>
    <t>2-1250-1</t>
  </si>
  <si>
    <t>IV. Дял от загубата на асоциирани и съвместни предприятия</t>
  </si>
  <si>
    <t>2-1810-1</t>
  </si>
  <si>
    <t>IV. Извънредни разходи</t>
  </si>
  <si>
    <t>2-1250</t>
  </si>
  <si>
    <t xml:space="preserve">V. Извънредни приходи </t>
  </si>
  <si>
    <t>2-1750</t>
  </si>
  <si>
    <t>Г. Общо разходи  (Б+ III +IV)</t>
  </si>
  <si>
    <t>2-1350</t>
  </si>
  <si>
    <t>Г. Общо приходи   (Б + IV + V)</t>
  </si>
  <si>
    <t>2-1800</t>
  </si>
  <si>
    <t>Д. Печалба преди облагане с данъци</t>
  </si>
  <si>
    <t>2-1400</t>
  </si>
  <si>
    <t xml:space="preserve">Д. Загуба преди облагане с данъци </t>
  </si>
  <si>
    <t>2-1850</t>
  </si>
  <si>
    <t>V. Разходи за данъци</t>
  </si>
  <si>
    <t>2-1450</t>
  </si>
  <si>
    <t xml:space="preserve">1.Разходи за текущи корпоративни данъци върху печалбата </t>
  </si>
  <si>
    <t>2-1451</t>
  </si>
  <si>
    <t xml:space="preserve">2. Разход /(икономия) на отсрочени корпоративни данъци върху печалбата  </t>
  </si>
  <si>
    <t>2-1452</t>
  </si>
  <si>
    <t>3. Други</t>
  </si>
  <si>
    <t>2-1453</t>
  </si>
  <si>
    <t>E. Печалба след облагане с данъци (Д - V)</t>
  </si>
  <si>
    <t>2-0454</t>
  </si>
  <si>
    <t>E. Загуба след облагане с данъци (Д + V)</t>
  </si>
  <si>
    <t>2-0455</t>
  </si>
  <si>
    <t xml:space="preserve">в т.ч. за малцинствено участие </t>
  </si>
  <si>
    <t>2-0454-1</t>
  </si>
  <si>
    <t>2-0455-1</t>
  </si>
  <si>
    <t xml:space="preserve">Ж. Нетна печалба за периода </t>
  </si>
  <si>
    <t>2-0454-2</t>
  </si>
  <si>
    <t xml:space="preserve">Ж. Нетна загуба за периода </t>
  </si>
  <si>
    <t>2-0455-2</t>
  </si>
  <si>
    <t>Всичко (Г+ V + Е):</t>
  </si>
  <si>
    <t>2-1500</t>
  </si>
  <si>
    <t>Всичко (Г + E):</t>
  </si>
  <si>
    <t>2-1900</t>
  </si>
  <si>
    <t xml:space="preserve"> ОТЧЕТ ЗА ПАРИЧНИТЕ ПОТОЦИ ПО ПРЕКИЯ МЕТОД</t>
  </si>
  <si>
    <t>ПАРИЧНИ ПОТОЦИ</t>
  </si>
  <si>
    <t>А. Парични потоци от оперативна дейност</t>
  </si>
  <si>
    <t xml:space="preserve">1. Постъпления от клиенти </t>
  </si>
  <si>
    <t>3-2201</t>
  </si>
  <si>
    <t>2. Плащания на доставчици</t>
  </si>
  <si>
    <t>3-2201-1</t>
  </si>
  <si>
    <t xml:space="preserve">3. Плащания/постъпления, свързани с финансови активи, държани с цел търговия </t>
  </si>
  <si>
    <t>3-2202</t>
  </si>
  <si>
    <t>4. Плащания, свързани с възнаграждения</t>
  </si>
  <si>
    <t>3-2203</t>
  </si>
  <si>
    <t>5. Платени /възстановени данъци (без корпоративен данък върху печалбата)</t>
  </si>
  <si>
    <t>3-2206</t>
  </si>
  <si>
    <t>6. Платени корпоративни данъци върху печалбата</t>
  </si>
  <si>
    <t>3-2206-1</t>
  </si>
  <si>
    <t xml:space="preserve">7. Получени лихви </t>
  </si>
  <si>
    <t>3-2204</t>
  </si>
  <si>
    <t xml:space="preserve">8. Платени банкови такси и лихви върху краткосрочни заеми за оборотни средства </t>
  </si>
  <si>
    <t>3-2204-1</t>
  </si>
  <si>
    <t>9. Курсови разлики</t>
  </si>
  <si>
    <t>3-2205</t>
  </si>
  <si>
    <t>10. Други постъпления /плащания от оперативна дейност</t>
  </si>
  <si>
    <t>3-2208</t>
  </si>
  <si>
    <t xml:space="preserve"> Нетен паричен поток от оперативна дейност (А):</t>
  </si>
  <si>
    <t>3-2200</t>
  </si>
  <si>
    <t>Б. Парични потоци от инвестиционна дейност</t>
  </si>
  <si>
    <t xml:space="preserve">1. Покупка на дълготрайни активи </t>
  </si>
  <si>
    <t>3-2301</t>
  </si>
  <si>
    <t>2. Постъпления от  продажба на дълготрайни активи</t>
  </si>
  <si>
    <t>3-2301-1</t>
  </si>
  <si>
    <t>3. Предоставени заеми</t>
  </si>
  <si>
    <t>3-2302</t>
  </si>
  <si>
    <t>4. Възстановени (платени) предоставени заеми, в т.ч. по финансов  лизинг</t>
  </si>
  <si>
    <t>3-2302-1</t>
  </si>
  <si>
    <t xml:space="preserve">5. Получени лихви по предоставени заеми </t>
  </si>
  <si>
    <t>3-2302-2</t>
  </si>
  <si>
    <t xml:space="preserve">6. Покупка на инвестиции </t>
  </si>
  <si>
    <t>3-2302-3</t>
  </si>
  <si>
    <t>7. Постъпления от продажба на инвестиции</t>
  </si>
  <si>
    <t>3-2302-4</t>
  </si>
  <si>
    <t xml:space="preserve">8. Получени дивиденти от инвестиции </t>
  </si>
  <si>
    <t>3-2303</t>
  </si>
  <si>
    <t>3-2305</t>
  </si>
  <si>
    <t>10. Други постъпления/ плащания от инвестиционна дейност</t>
  </si>
  <si>
    <t>3-2306</t>
  </si>
  <si>
    <t>Нетен поток от инвестиционна дейност (Б):</t>
  </si>
  <si>
    <t>3-2300</t>
  </si>
  <si>
    <t>В. Парични потоци от финансова дейност</t>
  </si>
  <si>
    <t>1. Постъпления от емитиране на ценни книжа</t>
  </si>
  <si>
    <t>3-2401</t>
  </si>
  <si>
    <t>2. Плащания при обратно придобиване на ценни книжа</t>
  </si>
  <si>
    <t>3-2401-1</t>
  </si>
  <si>
    <t xml:space="preserve">3. Постъпления от заеми </t>
  </si>
  <si>
    <t>3-2403</t>
  </si>
  <si>
    <t xml:space="preserve">4. Платени  заеми </t>
  </si>
  <si>
    <t>3-2403-1</t>
  </si>
  <si>
    <t>5. Платени задължения по лизингови договори</t>
  </si>
  <si>
    <t>3-2405</t>
  </si>
  <si>
    <t xml:space="preserve">6. Платени  лихви, такси, комисиони по заеми с инвестиционно предназначение </t>
  </si>
  <si>
    <t>3-2404</t>
  </si>
  <si>
    <t>7 . Изплатени дивиденти</t>
  </si>
  <si>
    <t>3-2404-1</t>
  </si>
  <si>
    <t>8. Други постъпления/ плащания от финансова дейност</t>
  </si>
  <si>
    <t>3-2407</t>
  </si>
  <si>
    <t>Нетен паричен поток от финансова дейност (В):</t>
  </si>
  <si>
    <t>3-2400</t>
  </si>
  <si>
    <t>Г. Изменения на паричните средства през периода (А+Б+В):</t>
  </si>
  <si>
    <t>3-2500</t>
  </si>
  <si>
    <t>Д. Парични средства в началото на периода</t>
  </si>
  <si>
    <t>3-2600</t>
  </si>
  <si>
    <t xml:space="preserve">Е. Парични средства в края на периода, в т.ч.: </t>
  </si>
  <si>
    <t>3-2700</t>
  </si>
  <si>
    <t xml:space="preserve">наличност в касата и по банкови сметки </t>
  </si>
  <si>
    <t>3-2700-1</t>
  </si>
  <si>
    <t xml:space="preserve">блокирани парични средства  </t>
  </si>
  <si>
    <t>3-2700-2</t>
  </si>
  <si>
    <t>Резерви</t>
  </si>
  <si>
    <t xml:space="preserve">Натрупани печалби/загуби </t>
  </si>
  <si>
    <t>ПОКАЗАТЕЛИ</t>
  </si>
  <si>
    <t>Код на реда</t>
  </si>
  <si>
    <t>Основен капитал</t>
  </si>
  <si>
    <t xml:space="preserve">резерв от последващи 
оценки </t>
  </si>
  <si>
    <t>целеви резерви</t>
  </si>
  <si>
    <t>печалба</t>
  </si>
  <si>
    <t>загуба</t>
  </si>
  <si>
    <t>Резерв 
от 
преводи</t>
  </si>
  <si>
    <t>Общо собствен капитал</t>
  </si>
  <si>
    <t>общи</t>
  </si>
  <si>
    <t>специали
зирани</t>
  </si>
  <si>
    <t>други</t>
  </si>
  <si>
    <t>Код на реда - б</t>
  </si>
  <si>
    <t>4-0426-1</t>
  </si>
  <si>
    <t xml:space="preserve">Салдо в началото на отчетния период </t>
  </si>
  <si>
    <t>4-01</t>
  </si>
  <si>
    <t>Промени в началните салда поради:</t>
  </si>
  <si>
    <t>4-15</t>
  </si>
  <si>
    <t xml:space="preserve">Ефект от промени в счетоводната политика </t>
  </si>
  <si>
    <t>4-15-1</t>
  </si>
  <si>
    <t xml:space="preserve">Фундаментални грешки </t>
  </si>
  <si>
    <t>4-15-2</t>
  </si>
  <si>
    <t xml:space="preserve">Коригирано салдо в началото на отчетния период </t>
  </si>
  <si>
    <t>4-01-1</t>
  </si>
  <si>
    <t xml:space="preserve">Нетна печалба/загуба за периода  </t>
  </si>
  <si>
    <t>4-05</t>
  </si>
  <si>
    <t>1. Разпределение на печалбата за:</t>
  </si>
  <si>
    <t>4-06</t>
  </si>
  <si>
    <t xml:space="preserve"> дивиденти</t>
  </si>
  <si>
    <t>4-07</t>
  </si>
  <si>
    <t xml:space="preserve"> други </t>
  </si>
  <si>
    <t>4-07-1</t>
  </si>
  <si>
    <t>2. Покриване на загуби</t>
  </si>
  <si>
    <t>4-08</t>
  </si>
  <si>
    <t>3. Последващи оценки на дълготрайни материални и нематериални активи, в т.ч.</t>
  </si>
  <si>
    <t>4-09</t>
  </si>
  <si>
    <t xml:space="preserve">увеличения    </t>
  </si>
  <si>
    <t>4-10</t>
  </si>
  <si>
    <t>намаления</t>
  </si>
  <si>
    <t>4-11</t>
  </si>
  <si>
    <t>4. Последващи оценки на финансови активи и инструменти, в т.ч.</t>
  </si>
  <si>
    <t>4-12</t>
  </si>
  <si>
    <t>4-13</t>
  </si>
  <si>
    <t>4-14</t>
  </si>
  <si>
    <t xml:space="preserve">5. Ефект от отсрочени данъци </t>
  </si>
  <si>
    <t>4-16-1</t>
  </si>
  <si>
    <t>6. Други изменения</t>
  </si>
  <si>
    <t>4-16</t>
  </si>
  <si>
    <t xml:space="preserve">Салдо към края на отчетния период </t>
  </si>
  <si>
    <t>4-17</t>
  </si>
  <si>
    <t>7. Промени от преводи на годишни финансови отчети на предприятия в чужбина</t>
  </si>
  <si>
    <t>4-18</t>
  </si>
  <si>
    <t>8. Промени от преизчисляване на финансови отчети при свръхинфлация</t>
  </si>
  <si>
    <t>4-19</t>
  </si>
  <si>
    <t xml:space="preserve">Собствен капитал 
към края на отчетния период </t>
  </si>
  <si>
    <t>4-20</t>
  </si>
  <si>
    <t>Забележка:  На ред "Салдо в началото на отчетния период" се посочва салдото, което е в края на предходната година.</t>
  </si>
  <si>
    <t>Обща сума I:</t>
  </si>
  <si>
    <t>Обща сума IV:</t>
  </si>
  <si>
    <t>Обща сума II:</t>
  </si>
  <si>
    <t xml:space="preserve">Размер на инвестицията </t>
  </si>
  <si>
    <t>Процент на инвестицията в капитала на другото предприятие</t>
  </si>
  <si>
    <t>Инвестиция в ценни книжа, приети за търговия на фондова борса</t>
  </si>
  <si>
    <t>Инвестиция в ценни книжа, неприети за търговия на фондова борса</t>
  </si>
  <si>
    <t>А. В СТРАНАТА</t>
  </si>
  <si>
    <t>I. Инвестиции в дъщерни предприятия</t>
  </si>
  <si>
    <t>8-4001</t>
  </si>
  <si>
    <t>II. Инвестиции в смесени предприятия</t>
  </si>
  <si>
    <t>8-4006</t>
  </si>
  <si>
    <t>III. Инвестиции в асоциирани предприятия</t>
  </si>
  <si>
    <t>Обща сума III:</t>
  </si>
  <si>
    <t>84011</t>
  </si>
  <si>
    <t>IV. Инвестиции в други предприятия</t>
  </si>
  <si>
    <t>8-4016</t>
  </si>
  <si>
    <t>Обща сума за страната (I+II+III+IV):</t>
  </si>
  <si>
    <t>8-4025</t>
  </si>
  <si>
    <t>Б. В ЧУЖБИНА</t>
  </si>
  <si>
    <t>8-4030</t>
  </si>
  <si>
    <t>8-4035</t>
  </si>
  <si>
    <t>8-4040</t>
  </si>
  <si>
    <t>8-4045</t>
  </si>
  <si>
    <t>Обща сума за чужбина (I+II+III+IV):</t>
  </si>
  <si>
    <t>8-4050</t>
  </si>
  <si>
    <t xml:space="preserve">СЧЕТОВОДЕН  БАЛАНС </t>
  </si>
  <si>
    <t>ОТЧЕТ ЗА ДОХОДИТЕ</t>
  </si>
  <si>
    <t>ОТЧЕТ ЗА ИЗМЕНЕНИЯТА В СОБСТВЕНИЯ КАПИТАЛ</t>
  </si>
  <si>
    <t>Наименование</t>
  </si>
  <si>
    <t>Дата</t>
  </si>
  <si>
    <t>Индикатор</t>
  </si>
  <si>
    <t>Подиндикатор</t>
  </si>
  <si>
    <t>Сума</t>
  </si>
  <si>
    <t>Активи</t>
  </si>
  <si>
    <t>(в хил.лева)</t>
  </si>
  <si>
    <t>На консолидирана основа</t>
  </si>
  <si>
    <t>СПРАВКА ЗА ИНВЕСТИЦИИТЕ В ДЪЩЕРНИ, СМЕСЕНИ, АСОЦИИРАНИ И ДРУГИ ПРЕДПРИЯТИЯ</t>
  </si>
  <si>
    <t>Б.   Общо приходи от дейността 
(I + II + III):</t>
  </si>
  <si>
    <t xml:space="preserve">Малцинствено 
участие </t>
  </si>
  <si>
    <t>премии от
 емисия (премиен резерв)</t>
  </si>
  <si>
    <t xml:space="preserve">Наименование и седалище на предприятията, 
в които са инвестициите </t>
  </si>
  <si>
    <t>7. Разходи за придобиване и ликвидация на дълготрайни материални активи</t>
  </si>
  <si>
    <t>обикновени акции</t>
  </si>
  <si>
    <t>ОБЩО  ЗА РАЗДЕЛ "А" (I+II+III):</t>
  </si>
  <si>
    <t>Общо за група  IV:</t>
  </si>
  <si>
    <t xml:space="preserve"> ОБЩО  ЗА РАЗДЕЛ "Г" (I+II+III+IV):</t>
  </si>
  <si>
    <t>ОБЩО  ЗА РАЗДЕЛ "В" (I+II+III+IV+V):</t>
  </si>
  <si>
    <t>Баланс</t>
  </si>
  <si>
    <t>ОПР</t>
  </si>
  <si>
    <t>Разходи</t>
  </si>
  <si>
    <t>Приходи</t>
  </si>
  <si>
    <t>Пасиви</t>
  </si>
  <si>
    <t>ОПП</t>
  </si>
  <si>
    <t>ПП от оперативна дейност</t>
  </si>
  <si>
    <t>ПП от инвестиционна дейност</t>
  </si>
  <si>
    <t>ПП от финансова дейност</t>
  </si>
  <si>
    <t>ОСК</t>
  </si>
  <si>
    <t>Код на ред</t>
  </si>
  <si>
    <t>Код на колона</t>
  </si>
  <si>
    <t>Вземания и задължения</t>
  </si>
  <si>
    <t>Финансови инструменти</t>
  </si>
  <si>
    <t>Инвестиции в дъщерни, смесени, асоциирани и други дружества</t>
  </si>
  <si>
    <t>Нетекущи активи</t>
  </si>
  <si>
    <t>( в хил.лева)</t>
  </si>
  <si>
    <t>Показатели за рентабилност</t>
  </si>
  <si>
    <t>Показател</t>
  </si>
  <si>
    <t>Стойност</t>
  </si>
  <si>
    <t>Финансов резултат / 
Нетни приходи от продажби</t>
  </si>
  <si>
    <t>Рентабилност на приходите от продажби</t>
  </si>
  <si>
    <t>Коефициент</t>
  </si>
  <si>
    <t>#</t>
  </si>
  <si>
    <t>Финансов резултат / 
Собствен капитал</t>
  </si>
  <si>
    <t>Рентабилност на пасивите</t>
  </si>
  <si>
    <t>Финансов резултат / 
Пасиви</t>
  </si>
  <si>
    <t>Финансов резултат / 
Активи</t>
  </si>
  <si>
    <t>Показатели за ефективност</t>
  </si>
  <si>
    <t>Ефективност на разходите</t>
  </si>
  <si>
    <t>Приходи /
Разходи</t>
  </si>
  <si>
    <t>Показатели за ликвидност</t>
  </si>
  <si>
    <t>Обща ликвидност</t>
  </si>
  <si>
    <t>Текущи активи / 
Текущи пасиви</t>
  </si>
  <si>
    <t>Бърза ликвидност</t>
  </si>
  <si>
    <t>Незабавна ликвидност</t>
  </si>
  <si>
    <t>Абсолютна ликвидност</t>
  </si>
  <si>
    <t>Парични средства /
 Текущи пасиви</t>
  </si>
  <si>
    <t>Обръщаемост на активите</t>
  </si>
  <si>
    <t>Нетни приходи от продажби /
Материални активи</t>
  </si>
  <si>
    <t>Дългосрочен дълг / 
Сума на дългосрочното финансиране</t>
  </si>
  <si>
    <t>Финансов ливъридж (Задлъжнялост)</t>
  </si>
  <si>
    <t>Текущи пасиви + Нетекущи пасиви /
Собствен капитал</t>
  </si>
  <si>
    <t>Дълг / Активи</t>
  </si>
  <si>
    <t>Текущи пасиви + Нетекущи пасиви /
Активи</t>
  </si>
  <si>
    <t>Оперативна печалба (EBIT)</t>
  </si>
  <si>
    <t>Печалба преди данъци + Р-ди за лихви</t>
  </si>
  <si>
    <t>Рентабилност на собствения капитал (ROE)</t>
  </si>
  <si>
    <t>Рентабилност на активите (ROA)</t>
  </si>
  <si>
    <t>Възвръщаемост на собствения капитал чрез оперативната печалба (ROE using EBIT)</t>
  </si>
  <si>
    <t>Оперативна печалба /
Собствен капитал</t>
  </si>
  <si>
    <t>Нетни приходи от продажби /
Общи активи</t>
  </si>
  <si>
    <t>Обръщаемост на материалните активи</t>
  </si>
  <si>
    <t>Факс:</t>
  </si>
  <si>
    <t>Уеб сайт:</t>
  </si>
  <si>
    <t>Начин на представляване:</t>
  </si>
  <si>
    <t>Представляващ/и:</t>
  </si>
  <si>
    <t>Медия:</t>
  </si>
  <si>
    <t>Публично дружество</t>
  </si>
  <si>
    <t>Лице по §1д от ЗППЦК</t>
  </si>
  <si>
    <t>Акции</t>
  </si>
  <si>
    <t>Облигации</t>
  </si>
  <si>
    <t>Други</t>
  </si>
  <si>
    <t>АДСИЦ</t>
  </si>
  <si>
    <t>ЕИК</t>
  </si>
  <si>
    <t>Капиталова структура</t>
  </si>
  <si>
    <t>Дълг / Собствен капитал</t>
  </si>
  <si>
    <t xml:space="preserve">ФОРМАЛЕН КОНТРОЛ </t>
  </si>
  <si>
    <t>Справка 1</t>
  </si>
  <si>
    <t>Справка 2</t>
  </si>
  <si>
    <t>Показател 1</t>
  </si>
  <si>
    <t>Показател 2</t>
  </si>
  <si>
    <t>Стойност 1</t>
  </si>
  <si>
    <t>Стойност 2</t>
  </si>
  <si>
    <t>РАЗЛИКА</t>
  </si>
  <si>
    <t>СОБСТВЕН КАПИТАЛ, МАЛЦИНСТВЕНО УЧАСТИЕ И ПАСИВИ (А+Б+В+Г):</t>
  </si>
  <si>
    <t>Текуща печалба/загуба</t>
  </si>
  <si>
    <t>Нетна печалба/загуба за периода</t>
  </si>
  <si>
    <t>Собствен капитал</t>
  </si>
  <si>
    <t>Общо активи</t>
  </si>
  <si>
    <t>Собствен капитал и пасиви</t>
  </si>
  <si>
    <t>Парични средства в началото на периода</t>
  </si>
  <si>
    <t>Парични средства (предходен период)</t>
  </si>
  <si>
    <t>Парични средства (текущ период)</t>
  </si>
  <si>
    <t xml:space="preserve">Парични средства в края на периода </t>
  </si>
  <si>
    <t>Собствен капитал към края на отчетния период</t>
  </si>
  <si>
    <t>Нетекущи инвестиции в дъщерни предприятия</t>
  </si>
  <si>
    <t>Нетекущи инвестиции в смесени предприятия</t>
  </si>
  <si>
    <t>Нетекущи инвестиции в асоциирани предприятия</t>
  </si>
  <si>
    <t>Нетекущи инвестиции в други предприятия</t>
  </si>
  <si>
    <t>Инвестиции в дъщерни предприятия</t>
  </si>
  <si>
    <t>Инвестиции в смесени предприятия</t>
  </si>
  <si>
    <t>Инвестиции в асоциирани предприятия</t>
  </si>
  <si>
    <t>Инвестиции в други предприятия</t>
  </si>
  <si>
    <t>на консолидирана основа</t>
  </si>
  <si>
    <t>на индивидуална основа</t>
  </si>
  <si>
    <t>СПРАВКИ</t>
  </si>
  <si>
    <t>(Краткосрочни вземания + 
Краткосрочни инвестиции + 
Парични средства) /
 Текущи пасиви</t>
  </si>
  <si>
    <t>(Краткосрочни инвестиции + 
Парични средства) /
 Текущи пасиви</t>
  </si>
  <si>
    <t>Забележка:</t>
  </si>
  <si>
    <t>Тип лице:</t>
  </si>
  <si>
    <t>Съставител на отчета:</t>
  </si>
  <si>
    <t>Длъжност на съставителя:</t>
  </si>
  <si>
    <t>Наименование на лицето:</t>
  </si>
  <si>
    <t>Данни за лицето</t>
  </si>
  <si>
    <t>В клетката "Парични средства в началото на периода" се поставя стойността на на паричните средства в началото на съответната година.</t>
  </si>
  <si>
    <t>Емитент на облигации</t>
  </si>
  <si>
    <t>Публично дружество/Емитент на облигации</t>
  </si>
  <si>
    <t>Дата на съставяне:</t>
  </si>
  <si>
    <r>
      <rPr>
        <b/>
        <sz val="12"/>
        <rFont val="Times New Roman"/>
        <family val="1"/>
        <charset val="204"/>
      </rPr>
      <t>Забележка:</t>
    </r>
    <r>
      <rPr>
        <sz val="12"/>
        <rFont val="Times New Roman"/>
        <family val="1"/>
        <charset val="204"/>
      </rPr>
      <t xml:space="preserve">  Справка № 2 - Отчет за доходите се изготвя само с натрупване.</t>
    </r>
  </si>
  <si>
    <t>.........................</t>
  </si>
  <si>
    <t>EBITDA margin</t>
  </si>
  <si>
    <t>Оперативна печалба + Амортизации /
Приходи от дейността</t>
  </si>
  <si>
    <t>Дълг / EBITDA</t>
  </si>
  <si>
    <t>Текущи пасиви + Нетекущи пасиви /
EBITDA</t>
  </si>
  <si>
    <t>[1-Баланс]</t>
  </si>
  <si>
    <t>[3-ОПП]</t>
  </si>
  <si>
    <t>[2-ОД]</t>
  </si>
  <si>
    <t>[4-ОСК]</t>
  </si>
  <si>
    <t>[Справка 5]</t>
  </si>
  <si>
    <t>уведомления - първо, трето и четвърто тримесечие</t>
  </si>
  <si>
    <t>по чл. 14 от Наредба № 2</t>
  </si>
  <si>
    <t xml:space="preserve">за публични дружества, други емитенти на ценни книжа, 
акционерни дружества със специална инвестиционна цел </t>
  </si>
  <si>
    <t>* Последна актуализация месец декември 2021 г.</t>
  </si>
  <si>
    <t>Уеб медия груп АД</t>
  </si>
  <si>
    <t>131387286</t>
  </si>
  <si>
    <t xml:space="preserve">Гр. София; ул."Фредерик Жолио Кюри"  20; Ет. 10; </t>
  </si>
  <si>
    <t>wmg.bg</t>
  </si>
  <si>
    <t>Мария Николова</t>
  </si>
  <si>
    <t>Счетоводител</t>
  </si>
  <si>
    <t>1 "УЕБ НЮЗ БГ" ЕООД</t>
  </si>
  <si>
    <t>2. Инфосток АД</t>
  </si>
  <si>
    <t>Марин Стоев</t>
  </si>
  <si>
    <t>Здравко Стоев</t>
  </si>
  <si>
    <t>3. УЕБКАФЕ ЕАД</t>
  </si>
  <si>
    <t>4. Фалкънуинг студио ЕООД</t>
  </si>
  <si>
    <t>Изпълнителен директор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</si>
</sst>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/yyyy\ &quot;г.&quot;;@"/>
    <numFmt numFmtId="165" formatCode="dd/mm/yy;@"/>
  </numFmts>
  <fonts count="38">
    <font>
      <sz val="11"/>
      <color theme="1"/>
      <name val="Calibri"/>
      <family val="2"/>
      <scheme val="minor"/>
    </font>
    <font>
      <sz val="10"/>
      <name val="Tms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"/>
      <family val="2"/>
      <charset val="204"/>
    </font>
    <font>
      <i/>
      <sz val="12"/>
      <name val="Times New Roman"/>
      <family val="1"/>
      <charset val="204"/>
    </font>
    <font>
      <sz val="10"/>
      <name val="Timok"/>
      <charset val="204"/>
    </font>
    <font>
      <sz val="10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sz val="11"/>
      <color indexed="8"/>
      <name val="Calibri"/>
      <family val="2"/>
    </font>
    <font>
      <b/>
      <sz val="12"/>
      <color indexed="1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9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8"/>
      <name val="Calibri"/>
      <family val="2"/>
    </font>
    <font>
      <u/>
      <sz val="16"/>
      <name val="Times New Roman"/>
      <family val="1"/>
      <charset val="204"/>
    </font>
    <font>
      <i/>
      <sz val="10"/>
      <name val="Times New Roman"/>
      <family val="1"/>
      <charset val="204"/>
    </font>
    <font>
      <b/>
      <u/>
      <sz val="12"/>
      <name val="Times New Roman"/>
      <family val="1"/>
      <charset val="204"/>
    </font>
    <font>
      <u/>
      <sz val="12"/>
      <color indexed="12"/>
      <name val="Times New Roman"/>
      <family val="1"/>
      <charset val="204"/>
    </font>
    <font>
      <sz val="11"/>
      <name val="Times New Roman"/>
      <family val="1"/>
      <charset val="204"/>
    </font>
    <font>
      <u/>
      <sz val="11"/>
      <color theme="10"/>
      <name val="Calibri"/>
      <family val="2"/>
    </font>
    <font>
      <b/>
      <sz val="12"/>
      <color theme="0"/>
      <name val="Times New Roman"/>
      <family val="1"/>
      <charset val="204"/>
    </font>
    <font>
      <sz val="12"/>
      <color rgb="FF374691"/>
      <name val="Times New Roman"/>
      <family val="1"/>
      <charset val="204"/>
    </font>
    <font>
      <b/>
      <sz val="12"/>
      <color rgb="FF374691"/>
      <name val="Times New Roman"/>
      <family val="1"/>
      <charset val="204"/>
    </font>
    <font>
      <b/>
      <i/>
      <sz val="12"/>
      <color rgb="FF374691"/>
      <name val="Times New Roman"/>
      <family val="1"/>
      <charset val="204"/>
    </font>
    <font>
      <sz val="11"/>
      <color rgb="FFC00000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00008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66FF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0" tint="-0.14999847407452621"/>
      <name val="Times New Roman"/>
      <family val="1"/>
      <charset val="204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2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5E6FC2"/>
        <bgColor indexed="64"/>
      </patternFill>
    </fill>
    <fill>
      <patternFill patternType="solid">
        <fgColor rgb="FFE6DC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CFFCC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rgb="FF5E6FC7"/>
      </left>
      <right style="thin">
        <color rgb="FF5E6FC7"/>
      </right>
      <top style="thin">
        <color rgb="FF5E6FC7"/>
      </top>
      <bottom style="thin">
        <color rgb="FF5E6FC7"/>
      </bottom>
      <diagonal/>
    </border>
    <border>
      <left/>
      <right/>
      <top style="thin">
        <color rgb="FF5E6FC7"/>
      </top>
      <bottom style="thin">
        <color rgb="FF5E6FC7"/>
      </bottom>
      <diagonal/>
    </border>
    <border>
      <left/>
      <right style="thin">
        <color rgb="FF5E6FC7"/>
      </right>
      <top style="thin">
        <color rgb="FF5E6FC7"/>
      </top>
      <bottom style="thin">
        <color rgb="FF5E6FC7"/>
      </bottom>
      <diagonal/>
    </border>
    <border>
      <left style="thin">
        <color rgb="FF5E6FC7"/>
      </left>
      <right/>
      <top style="thin">
        <color rgb="FF5E6FC7"/>
      </top>
      <bottom style="thin">
        <color rgb="FF5E6FC7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14">
    <xf numFmtId="0" fontId="0" fillId="0" borderId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25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" fillId="0" borderId="0"/>
    <xf numFmtId="0" fontId="1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9" fontId="13" fillId="0" borderId="0" applyFont="0" applyFill="0" applyBorder="0" applyAlignment="0" applyProtection="0"/>
  </cellStyleXfs>
  <cellXfs count="498">
    <xf numFmtId="0" fontId="0" fillId="0" borderId="0" xfId="0"/>
    <xf numFmtId="0" fontId="2" fillId="0" borderId="1" xfId="12" applyFont="1" applyBorder="1" applyAlignment="1" applyProtection="1">
      <alignment horizontal="centerContinuous" vertical="center" wrapText="1"/>
    </xf>
    <xf numFmtId="0" fontId="3" fillId="0" borderId="2" xfId="12" applyFont="1" applyBorder="1" applyAlignment="1" applyProtection="1">
      <alignment horizontal="centerContinuous" vertical="center" wrapText="1"/>
    </xf>
    <xf numFmtId="0" fontId="2" fillId="0" borderId="3" xfId="12" applyFont="1" applyBorder="1" applyAlignment="1" applyProtection="1">
      <alignment horizontal="centerContinuous" vertical="center" wrapText="1"/>
    </xf>
    <xf numFmtId="0" fontId="3" fillId="0" borderId="4" xfId="12" applyFont="1" applyBorder="1" applyAlignment="1" applyProtection="1">
      <alignment horizontal="centerContinuous" vertical="center" wrapText="1"/>
    </xf>
    <xf numFmtId="0" fontId="2" fillId="0" borderId="3" xfId="12" applyFont="1" applyBorder="1" applyAlignment="1" applyProtection="1">
      <alignment horizontal="centerContinuous" vertical="center"/>
    </xf>
    <xf numFmtId="0" fontId="2" fillId="0" borderId="4" xfId="12" applyFont="1" applyBorder="1" applyAlignment="1" applyProtection="1">
      <alignment horizontal="centerContinuous" vertical="center"/>
    </xf>
    <xf numFmtId="0" fontId="3" fillId="0" borderId="5" xfId="12" applyFont="1" applyBorder="1" applyAlignment="1" applyProtection="1">
      <alignment horizontal="right" vertical="center" wrapText="1"/>
    </xf>
    <xf numFmtId="0" fontId="3" fillId="0" borderId="1" xfId="12" applyFont="1" applyBorder="1" applyAlignment="1" applyProtection="1">
      <alignment horizontal="left" vertical="center" wrapText="1"/>
    </xf>
    <xf numFmtId="0" fontId="3" fillId="0" borderId="2" xfId="12" applyFont="1" applyBorder="1" applyAlignment="1" applyProtection="1">
      <alignment horizontal="left" vertical="center" wrapText="1"/>
    </xf>
    <xf numFmtId="0" fontId="3" fillId="0" borderId="5" xfId="12" applyFont="1" applyBorder="1" applyAlignment="1" applyProtection="1">
      <alignment horizontal="right"/>
    </xf>
    <xf numFmtId="0" fontId="3" fillId="0" borderId="0" xfId="4" applyFont="1" applyProtection="1"/>
    <xf numFmtId="0" fontId="5" fillId="0" borderId="0" xfId="4" applyFont="1" applyFill="1" applyProtection="1"/>
    <xf numFmtId="0" fontId="3" fillId="0" borderId="0" xfId="4" applyFont="1" applyFill="1" applyProtection="1"/>
    <xf numFmtId="0" fontId="3" fillId="0" borderId="0" xfId="0" applyFont="1" applyProtection="1"/>
    <xf numFmtId="0" fontId="5" fillId="0" borderId="0" xfId="0" applyFont="1" applyAlignment="1" applyProtection="1">
      <alignment horizontal="right" vertical="center"/>
    </xf>
    <xf numFmtId="0" fontId="2" fillId="0" borderId="0" xfId="8" applyFont="1" applyBorder="1" applyAlignment="1" applyProtection="1">
      <alignment horizontal="centerContinuous" vertical="center"/>
    </xf>
    <xf numFmtId="0" fontId="2" fillId="0" borderId="0" xfId="8" applyFont="1" applyBorder="1" applyAlignment="1" applyProtection="1">
      <alignment horizontal="center" vertical="center"/>
    </xf>
    <xf numFmtId="0" fontId="3" fillId="0" borderId="0" xfId="8" applyFont="1" applyAlignment="1" applyProtection="1">
      <alignment horizontal="center" vertical="center" wrapText="1"/>
    </xf>
    <xf numFmtId="0" fontId="2" fillId="0" borderId="0" xfId="8" applyFont="1" applyBorder="1" applyAlignment="1" applyProtection="1">
      <alignment horizontal="centerContinuous" vertical="center"/>
      <protection hidden="1"/>
    </xf>
    <xf numFmtId="0" fontId="2" fillId="0" borderId="0" xfId="8" applyFont="1" applyBorder="1" applyAlignment="1" applyProtection="1">
      <alignment horizontal="center" vertical="center"/>
      <protection hidden="1"/>
    </xf>
    <xf numFmtId="0" fontId="3" fillId="0" borderId="0" xfId="8" applyFont="1" applyAlignment="1" applyProtection="1">
      <alignment vertical="center" wrapText="1"/>
    </xf>
    <xf numFmtId="0" fontId="2" fillId="0" borderId="0" xfId="8" applyFont="1" applyBorder="1" applyAlignment="1" applyProtection="1">
      <alignment horizontal="centerContinuous" vertical="center" wrapText="1"/>
    </xf>
    <xf numFmtId="0" fontId="2" fillId="0" borderId="0" xfId="8" applyFont="1" applyAlignment="1" applyProtection="1">
      <alignment horizontal="centerContinuous" vertical="center" wrapText="1"/>
    </xf>
    <xf numFmtId="0" fontId="2" fillId="0" borderId="0" xfId="8" applyFont="1" applyBorder="1" applyAlignment="1" applyProtection="1">
      <alignment horizontal="left" vertical="center" wrapText="1"/>
    </xf>
    <xf numFmtId="0" fontId="3" fillId="0" borderId="0" xfId="0" applyFont="1" applyAlignment="1" applyProtection="1">
      <alignment vertical="center" wrapText="1"/>
    </xf>
    <xf numFmtId="0" fontId="2" fillId="0" borderId="0" xfId="9" applyFont="1" applyAlignment="1" applyProtection="1">
      <alignment horizontal="center" vertical="center" wrapText="1"/>
    </xf>
    <xf numFmtId="0" fontId="3" fillId="0" borderId="0" xfId="0" applyFont="1" applyAlignment="1" applyProtection="1"/>
    <xf numFmtId="0" fontId="3" fillId="0" borderId="0" xfId="0" applyFont="1" applyAlignment="1" applyProtection="1">
      <alignment horizontal="centerContinuous" vertical="center"/>
    </xf>
    <xf numFmtId="0" fontId="2" fillId="0" borderId="0" xfId="8" applyFont="1" applyBorder="1" applyAlignment="1" applyProtection="1">
      <alignment vertical="center" wrapText="1"/>
    </xf>
    <xf numFmtId="0" fontId="2" fillId="0" borderId="0" xfId="10" applyFont="1" applyBorder="1" applyAlignment="1" applyProtection="1">
      <alignment horizontal="center" vertical="center" wrapText="1"/>
    </xf>
    <xf numFmtId="0" fontId="3" fillId="0" borderId="0" xfId="10" applyFont="1" applyBorder="1" applyProtection="1"/>
    <xf numFmtId="0" fontId="3" fillId="0" borderId="0" xfId="10" applyFont="1" applyBorder="1" applyAlignment="1" applyProtection="1">
      <alignment wrapText="1"/>
    </xf>
    <xf numFmtId="0" fontId="5" fillId="0" borderId="0" xfId="10" applyFont="1" applyAlignment="1" applyProtection="1">
      <alignment horizontal="center"/>
    </xf>
    <xf numFmtId="0" fontId="3" fillId="0" borderId="0" xfId="8" applyFont="1" applyBorder="1" applyAlignment="1" applyProtection="1">
      <alignment horizontal="centerContinuous" vertical="center" wrapText="1"/>
    </xf>
    <xf numFmtId="0" fontId="2" fillId="0" borderId="0" xfId="8" applyFont="1" applyAlignment="1" applyProtection="1">
      <alignment vertical="center" wrapText="1"/>
    </xf>
    <xf numFmtId="0" fontId="2" fillId="0" borderId="0" xfId="8" applyFont="1" applyAlignment="1" applyProtection="1">
      <alignment horizontal="centerContinuous" vertical="center"/>
    </xf>
    <xf numFmtId="0" fontId="3" fillId="0" borderId="0" xfId="7" applyFont="1" applyProtection="1"/>
    <xf numFmtId="0" fontId="14" fillId="0" borderId="0" xfId="8" applyFont="1" applyBorder="1" applyAlignment="1" applyProtection="1">
      <alignment horizontal="centerContinuous" vertical="center" wrapText="1"/>
    </xf>
    <xf numFmtId="0" fontId="3" fillId="0" borderId="0" xfId="8" applyFont="1" applyAlignment="1" applyProtection="1">
      <alignment vertical="top"/>
    </xf>
    <xf numFmtId="0" fontId="3" fillId="0" borderId="0" xfId="0" applyFont="1" applyAlignment="1" applyProtection="1">
      <alignment vertical="justify"/>
    </xf>
    <xf numFmtId="0" fontId="3" fillId="0" borderId="0" xfId="8" applyFont="1" applyAlignment="1" applyProtection="1">
      <alignment vertical="top" wrapText="1"/>
    </xf>
    <xf numFmtId="0" fontId="2" fillId="0" borderId="0" xfId="8" applyFont="1" applyAlignment="1" applyProtection="1">
      <alignment horizontal="centerContinuous" vertical="center"/>
      <protection hidden="1"/>
    </xf>
    <xf numFmtId="0" fontId="3" fillId="0" borderId="0" xfId="0" applyFont="1" applyAlignment="1" applyProtection="1">
      <alignment horizontal="centerContinuous" vertical="center"/>
      <protection hidden="1"/>
    </xf>
    <xf numFmtId="0" fontId="2" fillId="0" borderId="0" xfId="8" applyFont="1" applyBorder="1" applyAlignment="1" applyProtection="1">
      <alignment vertical="center"/>
      <protection hidden="1"/>
    </xf>
    <xf numFmtId="0" fontId="3" fillId="0" borderId="0" xfId="8" applyFont="1" applyBorder="1" applyAlignment="1" applyProtection="1">
      <alignment horizontal="right" vertical="center"/>
      <protection hidden="1"/>
    </xf>
    <xf numFmtId="164" fontId="3" fillId="0" borderId="0" xfId="8" applyNumberFormat="1" applyFont="1" applyAlignment="1" applyProtection="1">
      <alignment horizontal="left" vertical="center"/>
    </xf>
    <xf numFmtId="0" fontId="14" fillId="0" borderId="0" xfId="8" applyFont="1" applyBorder="1" applyAlignment="1" applyProtection="1">
      <alignment horizontal="centerContinuous" vertical="center"/>
      <protection hidden="1"/>
    </xf>
    <xf numFmtId="0" fontId="2" fillId="0" borderId="0" xfId="0" applyFont="1" applyAlignment="1" applyProtection="1">
      <alignment horizontal="center"/>
    </xf>
    <xf numFmtId="0" fontId="2" fillId="0" borderId="0" xfId="0" applyFont="1" applyBorder="1" applyProtection="1"/>
    <xf numFmtId="0" fontId="3" fillId="0" borderId="0" xfId="0" applyFont="1" applyAlignment="1" applyProtection="1">
      <alignment horizontal="left"/>
    </xf>
    <xf numFmtId="0" fontId="2" fillId="0" borderId="0" xfId="8" applyFont="1" applyBorder="1" applyAlignment="1" applyProtection="1">
      <alignment horizontal="left" vertical="center"/>
    </xf>
    <xf numFmtId="0" fontId="5" fillId="0" borderId="0" xfId="0" applyFont="1" applyAlignment="1" applyProtection="1">
      <alignment horizontal="centerContinuous" vertical="center"/>
    </xf>
    <xf numFmtId="0" fontId="2" fillId="0" borderId="0" xfId="8" applyFont="1" applyBorder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2" fillId="0" borderId="0" xfId="8" applyFont="1" applyAlignment="1" applyProtection="1">
      <alignment vertical="center"/>
      <protection hidden="1"/>
    </xf>
    <xf numFmtId="0" fontId="3" fillId="0" borderId="0" xfId="0" applyFont="1" applyAlignment="1" applyProtection="1">
      <alignment horizontal="left" vertical="top"/>
      <protection hidden="1"/>
    </xf>
    <xf numFmtId="0" fontId="5" fillId="0" borderId="0" xfId="0" applyFont="1" applyAlignment="1" applyProtection="1">
      <alignment horizontal="centerContinuous" vertical="center"/>
      <protection hidden="1"/>
    </xf>
    <xf numFmtId="0" fontId="2" fillId="0" borderId="0" xfId="8" applyFont="1" applyFill="1" applyBorder="1" applyAlignment="1" applyProtection="1">
      <alignment horizontal="centerContinuous" vertical="center"/>
    </xf>
    <xf numFmtId="0" fontId="3" fillId="0" borderId="0" xfId="0" applyFont="1" applyFill="1" applyAlignment="1" applyProtection="1">
      <alignment horizontal="centerContinuous" vertical="center"/>
    </xf>
    <xf numFmtId="0" fontId="2" fillId="0" borderId="0" xfId="11" applyFont="1" applyFill="1" applyAlignment="1" applyProtection="1">
      <alignment horizontal="centerContinuous" vertical="center"/>
    </xf>
    <xf numFmtId="0" fontId="3" fillId="0" borderId="0" xfId="0" applyFont="1" applyFill="1" applyAlignment="1" applyProtection="1">
      <alignment horizontal="centerContinuous" vertical="center"/>
      <protection hidden="1"/>
    </xf>
    <xf numFmtId="0" fontId="3" fillId="0" borderId="0" xfId="7" applyFont="1" applyAlignment="1" applyProtection="1">
      <alignment horizontal="centerContinuous" vertical="center"/>
    </xf>
    <xf numFmtId="0" fontId="3" fillId="0" borderId="0" xfId="8" applyFont="1" applyBorder="1" applyAlignment="1" applyProtection="1">
      <alignment horizontal="centerContinuous" vertical="center"/>
      <protection hidden="1"/>
    </xf>
    <xf numFmtId="0" fontId="2" fillId="0" borderId="0" xfId="0" applyFont="1" applyAlignment="1">
      <alignment horizontal="center"/>
    </xf>
    <xf numFmtId="164" fontId="3" fillId="0" borderId="0" xfId="8" applyNumberFormat="1" applyFont="1" applyAlignment="1" applyProtection="1">
      <alignment horizontal="left" vertical="center" wrapText="1"/>
    </xf>
    <xf numFmtId="0" fontId="3" fillId="0" borderId="0" xfId="8" applyFont="1" applyBorder="1" applyAlignment="1" applyProtection="1">
      <alignment horizontal="right" vertical="center"/>
    </xf>
    <xf numFmtId="0" fontId="3" fillId="0" borderId="0" xfId="8" applyFont="1" applyBorder="1" applyAlignment="1" applyProtection="1">
      <alignment vertical="center"/>
    </xf>
    <xf numFmtId="0" fontId="3" fillId="0" borderId="0" xfId="8" applyFont="1" applyAlignment="1" applyProtection="1">
      <alignment horizontal="center" vertical="center"/>
    </xf>
    <xf numFmtId="0" fontId="3" fillId="0" borderId="0" xfId="8" applyFont="1" applyBorder="1" applyAlignment="1" applyProtection="1">
      <alignment horizontal="left" vertical="center"/>
    </xf>
    <xf numFmtId="0" fontId="3" fillId="0" borderId="0" xfId="8" applyFont="1" applyAlignment="1" applyProtection="1">
      <alignment vertical="center"/>
    </xf>
    <xf numFmtId="0" fontId="2" fillId="0" borderId="6" xfId="8" applyFont="1" applyBorder="1" applyAlignment="1" applyProtection="1">
      <alignment horizontal="center" vertical="center"/>
    </xf>
    <xf numFmtId="0" fontId="2" fillId="0" borderId="7" xfId="8" applyFont="1" applyBorder="1" applyAlignment="1" applyProtection="1">
      <alignment horizontal="center" vertical="top" wrapText="1"/>
    </xf>
    <xf numFmtId="14" fontId="2" fillId="0" borderId="7" xfId="8" applyNumberFormat="1" applyFont="1" applyBorder="1" applyAlignment="1" applyProtection="1">
      <alignment horizontal="center" vertical="center" wrapText="1"/>
    </xf>
    <xf numFmtId="14" fontId="2" fillId="0" borderId="8" xfId="8" applyNumberFormat="1" applyFont="1" applyBorder="1" applyAlignment="1" applyProtection="1">
      <alignment horizontal="center" vertical="center" wrapText="1"/>
    </xf>
    <xf numFmtId="49" fontId="2" fillId="0" borderId="5" xfId="8" applyNumberFormat="1" applyFont="1" applyBorder="1" applyAlignment="1" applyProtection="1">
      <alignment horizontal="right" vertical="top" wrapText="1"/>
    </xf>
    <xf numFmtId="0" fontId="9" fillId="2" borderId="9" xfId="8" applyFont="1" applyFill="1" applyBorder="1" applyAlignment="1" applyProtection="1">
      <alignment vertical="top" wrapText="1"/>
    </xf>
    <xf numFmtId="0" fontId="3" fillId="0" borderId="5" xfId="8" applyFont="1" applyBorder="1" applyAlignment="1" applyProtection="1">
      <alignment horizontal="right" vertical="top" wrapText="1"/>
    </xf>
    <xf numFmtId="49" fontId="3" fillId="0" borderId="5" xfId="8" applyNumberFormat="1" applyFont="1" applyBorder="1" applyAlignment="1" applyProtection="1">
      <alignment horizontal="right" vertical="top" wrapText="1"/>
    </xf>
    <xf numFmtId="3" fontId="3" fillId="3" borderId="10" xfId="8" applyNumberFormat="1" applyFont="1" applyFill="1" applyBorder="1" applyAlignment="1" applyProtection="1">
      <alignment vertical="top"/>
      <protection locked="0"/>
    </xf>
    <xf numFmtId="1" fontId="3" fillId="0" borderId="5" xfId="8" applyNumberFormat="1" applyFont="1" applyBorder="1" applyAlignment="1" applyProtection="1">
      <alignment horizontal="right" vertical="top" wrapText="1"/>
    </xf>
    <xf numFmtId="49" fontId="3" fillId="0" borderId="5" xfId="8" applyNumberFormat="1" applyFont="1" applyFill="1" applyBorder="1" applyAlignment="1" applyProtection="1">
      <alignment horizontal="right" vertical="top" wrapText="1"/>
    </xf>
    <xf numFmtId="1" fontId="10" fillId="0" borderId="5" xfId="8" applyNumberFormat="1" applyFont="1" applyBorder="1" applyAlignment="1" applyProtection="1">
      <alignment horizontal="right" vertical="top" wrapText="1"/>
    </xf>
    <xf numFmtId="49" fontId="10" fillId="0" borderId="5" xfId="8" applyNumberFormat="1" applyFont="1" applyBorder="1" applyAlignment="1" applyProtection="1">
      <alignment horizontal="right" vertical="top" wrapText="1"/>
    </xf>
    <xf numFmtId="49" fontId="10" fillId="0" borderId="5" xfId="8" applyNumberFormat="1" applyFont="1" applyFill="1" applyBorder="1" applyAlignment="1" applyProtection="1">
      <alignment horizontal="right" vertical="top" wrapText="1"/>
    </xf>
    <xf numFmtId="1" fontId="3" fillId="0" borderId="0" xfId="8" applyNumberFormat="1" applyFont="1" applyAlignment="1" applyProtection="1">
      <alignment vertical="top"/>
    </xf>
    <xf numFmtId="1" fontId="2" fillId="0" borderId="5" xfId="8" applyNumberFormat="1" applyFont="1" applyBorder="1" applyAlignment="1" applyProtection="1">
      <alignment horizontal="right" vertical="top" wrapText="1"/>
    </xf>
    <xf numFmtId="0" fontId="8" fillId="2" borderId="9" xfId="8" applyFont="1" applyFill="1" applyBorder="1" applyAlignment="1" applyProtection="1">
      <alignment vertical="top" wrapText="1"/>
    </xf>
    <xf numFmtId="1" fontId="3" fillId="0" borderId="5" xfId="5" applyNumberFormat="1" applyFont="1" applyBorder="1" applyAlignment="1" applyProtection="1">
      <alignment vertical="top" wrapText="1"/>
    </xf>
    <xf numFmtId="1" fontId="3" fillId="4" borderId="5" xfId="5" applyNumberFormat="1" applyFont="1" applyFill="1" applyBorder="1" applyAlignment="1" applyProtection="1">
      <alignment vertical="top"/>
    </xf>
    <xf numFmtId="1" fontId="3" fillId="0" borderId="5" xfId="5" applyNumberFormat="1" applyFont="1" applyBorder="1" applyAlignment="1" applyProtection="1">
      <alignment vertical="top"/>
    </xf>
    <xf numFmtId="0" fontId="2" fillId="0" borderId="0" xfId="0" applyFont="1"/>
    <xf numFmtId="0" fontId="15" fillId="0" borderId="0" xfId="0" applyFont="1"/>
    <xf numFmtId="0" fontId="16" fillId="0" borderId="0" xfId="0" applyFont="1"/>
    <xf numFmtId="0" fontId="3" fillId="0" borderId="0" xfId="8" applyFont="1" applyBorder="1" applyAlignment="1" applyProtection="1">
      <alignment horizontal="right" vertical="top"/>
    </xf>
    <xf numFmtId="0" fontId="3" fillId="0" borderId="0" xfId="8" applyFont="1" applyBorder="1" applyAlignment="1" applyProtection="1">
      <alignment vertical="top"/>
    </xf>
    <xf numFmtId="0" fontId="3" fillId="0" borderId="0" xfId="8" applyFont="1" applyBorder="1" applyAlignment="1" applyProtection="1">
      <alignment horizontal="left" vertical="top"/>
    </xf>
    <xf numFmtId="0" fontId="3" fillId="0" borderId="0" xfId="7" applyFont="1" applyAlignment="1" applyProtection="1">
      <alignment horizontal="centerContinuous"/>
    </xf>
    <xf numFmtId="49" fontId="3" fillId="0" borderId="0" xfId="7" applyNumberFormat="1" applyFont="1" applyProtection="1"/>
    <xf numFmtId="0" fontId="2" fillId="0" borderId="0" xfId="7" applyFont="1" applyBorder="1" applyProtection="1"/>
    <xf numFmtId="0" fontId="2" fillId="0" borderId="0" xfId="7" applyFont="1" applyProtection="1"/>
    <xf numFmtId="0" fontId="3" fillId="0" borderId="0" xfId="7" applyFont="1" applyAlignment="1" applyProtection="1"/>
    <xf numFmtId="0" fontId="3" fillId="0" borderId="0" xfId="0" applyFont="1" applyFill="1" applyProtection="1"/>
    <xf numFmtId="0" fontId="2" fillId="0" borderId="0" xfId="11" applyFont="1" applyFill="1" applyAlignment="1" applyProtection="1">
      <alignment vertical="justify" wrapText="1"/>
    </xf>
    <xf numFmtId="0" fontId="2" fillId="0" borderId="0" xfId="8" applyFont="1" applyFill="1" applyBorder="1" applyAlignment="1" applyProtection="1">
      <alignment horizontal="left" vertical="justify" wrapText="1"/>
    </xf>
    <xf numFmtId="0" fontId="3" fillId="0" borderId="0" xfId="8" applyFont="1" applyFill="1" applyAlignment="1" applyProtection="1">
      <alignment horizontal="left" vertical="justify"/>
    </xf>
    <xf numFmtId="0" fontId="2" fillId="0" borderId="0" xfId="11" applyFont="1" applyFill="1" applyBorder="1" applyAlignment="1" applyProtection="1">
      <alignment horizontal="left" vertical="justify" wrapText="1"/>
    </xf>
    <xf numFmtId="3" fontId="3" fillId="0" borderId="0" xfId="11" applyNumberFormat="1" applyFont="1" applyBorder="1" applyProtection="1"/>
    <xf numFmtId="0" fontId="3" fillId="0" borderId="0" xfId="11" applyFont="1" applyProtection="1"/>
    <xf numFmtId="3" fontId="3" fillId="0" borderId="5" xfId="11" applyNumberFormat="1" applyFont="1" applyBorder="1" applyAlignment="1" applyProtection="1">
      <alignment vertical="center"/>
    </xf>
    <xf numFmtId="0" fontId="3" fillId="0" borderId="0" xfId="11" applyFont="1" applyBorder="1" applyProtection="1"/>
    <xf numFmtId="0" fontId="3" fillId="0" borderId="0" xfId="0" applyFont="1" applyAlignment="1" applyProtection="1">
      <alignment horizontal="left" vertical="center" wrapText="1"/>
    </xf>
    <xf numFmtId="0" fontId="3" fillId="0" borderId="0" xfId="9" applyFont="1" applyAlignment="1" applyProtection="1">
      <alignment wrapText="1"/>
    </xf>
    <xf numFmtId="0" fontId="3" fillId="0" borderId="0" xfId="8" applyFont="1" applyFill="1" applyAlignment="1" applyProtection="1">
      <alignment vertical="top"/>
    </xf>
    <xf numFmtId="0" fontId="3" fillId="0" borderId="0" xfId="9" applyFont="1" applyAlignment="1" applyProtection="1">
      <alignment horizontal="centerContinuous" wrapText="1"/>
    </xf>
    <xf numFmtId="0" fontId="2" fillId="0" borderId="0" xfId="8" applyFont="1" applyBorder="1" applyAlignment="1" applyProtection="1">
      <alignment vertical="top" wrapText="1"/>
    </xf>
    <xf numFmtId="0" fontId="3" fillId="0" borderId="0" xfId="9" applyFont="1" applyFill="1" applyBorder="1" applyAlignment="1" applyProtection="1">
      <alignment horizontal="right" vertical="center" wrapText="1"/>
    </xf>
    <xf numFmtId="0" fontId="3" fillId="0" borderId="0" xfId="9" applyFont="1" applyBorder="1" applyAlignment="1" applyProtection="1">
      <alignment horizontal="center" wrapText="1"/>
    </xf>
    <xf numFmtId="0" fontId="3" fillId="0" borderId="0" xfId="9" applyFont="1" applyBorder="1" applyAlignment="1" applyProtection="1">
      <alignment wrapText="1"/>
    </xf>
    <xf numFmtId="49" fontId="3" fillId="0" borderId="5" xfId="9" applyNumberFormat="1" applyFont="1" applyBorder="1" applyAlignment="1" applyProtection="1">
      <alignment horizontal="center" wrapText="1"/>
    </xf>
    <xf numFmtId="1" fontId="3" fillId="0" borderId="0" xfId="9" applyNumberFormat="1" applyFont="1" applyBorder="1" applyAlignment="1" applyProtection="1">
      <alignment wrapText="1"/>
    </xf>
    <xf numFmtId="1" fontId="3" fillId="0" borderId="0" xfId="9" applyNumberFormat="1" applyFont="1" applyAlignment="1" applyProtection="1">
      <alignment wrapText="1"/>
    </xf>
    <xf numFmtId="49" fontId="3" fillId="0" borderId="5" xfId="9" applyNumberFormat="1" applyFont="1" applyFill="1" applyBorder="1" applyAlignment="1" applyProtection="1">
      <alignment horizontal="center" wrapText="1"/>
    </xf>
    <xf numFmtId="49" fontId="3" fillId="0" borderId="0" xfId="9" applyNumberFormat="1" applyFont="1" applyBorder="1" applyAlignment="1" applyProtection="1">
      <alignment wrapText="1"/>
    </xf>
    <xf numFmtId="1" fontId="3" fillId="0" borderId="0" xfId="9" applyNumberFormat="1" applyFont="1" applyFill="1" applyBorder="1" applyAlignment="1" applyProtection="1">
      <alignment wrapText="1"/>
    </xf>
    <xf numFmtId="0" fontId="3" fillId="0" borderId="0" xfId="9" applyFont="1" applyFill="1" applyAlignment="1" applyProtection="1">
      <alignment wrapText="1"/>
    </xf>
    <xf numFmtId="164" fontId="3" fillId="0" borderId="0" xfId="8" applyNumberFormat="1" applyFont="1" applyAlignment="1" applyProtection="1">
      <alignment horizontal="left" vertical="top"/>
      <protection hidden="1"/>
    </xf>
    <xf numFmtId="0" fontId="2" fillId="0" borderId="5" xfId="10" applyFont="1" applyBorder="1" applyAlignment="1" applyProtection="1">
      <alignment horizontal="center" vertical="center" wrapText="1"/>
    </xf>
    <xf numFmtId="0" fontId="10" fillId="0" borderId="5" xfId="10" applyFont="1" applyBorder="1" applyAlignment="1" applyProtection="1">
      <alignment vertical="center" wrapText="1"/>
    </xf>
    <xf numFmtId="3" fontId="3" fillId="0" borderId="5" xfId="10" applyNumberFormat="1" applyFont="1" applyFill="1" applyBorder="1" applyAlignment="1" applyProtection="1">
      <alignment vertical="center"/>
    </xf>
    <xf numFmtId="0" fontId="3" fillId="0" borderId="5" xfId="10" applyFont="1" applyBorder="1" applyAlignment="1" applyProtection="1">
      <alignment vertical="center" wrapText="1"/>
    </xf>
    <xf numFmtId="3" fontId="3" fillId="0" borderId="5" xfId="10" applyNumberFormat="1" applyFont="1" applyBorder="1" applyAlignment="1" applyProtection="1">
      <alignment horizontal="center" vertical="center"/>
    </xf>
    <xf numFmtId="0" fontId="3" fillId="0" borderId="0" xfId="10" applyFont="1" applyProtection="1"/>
    <xf numFmtId="3" fontId="10" fillId="0" borderId="5" xfId="10" applyNumberFormat="1" applyFont="1" applyBorder="1" applyAlignment="1" applyProtection="1">
      <alignment horizontal="center" vertical="center"/>
    </xf>
    <xf numFmtId="3" fontId="3" fillId="0" borderId="5" xfId="10" applyNumberFormat="1" applyFont="1" applyBorder="1" applyAlignment="1" applyProtection="1">
      <alignment vertical="center"/>
    </xf>
    <xf numFmtId="0" fontId="3" fillId="0" borderId="9" xfId="10" applyFont="1" applyBorder="1" applyAlignment="1" applyProtection="1">
      <alignment vertical="center" wrapText="1"/>
    </xf>
    <xf numFmtId="49" fontId="2" fillId="0" borderId="5" xfId="10" applyNumberFormat="1" applyFont="1" applyBorder="1" applyAlignment="1" applyProtection="1">
      <alignment horizontal="center" vertical="center" wrapText="1"/>
    </xf>
    <xf numFmtId="3" fontId="3" fillId="3" borderId="11" xfId="8" applyNumberFormat="1" applyFont="1" applyFill="1" applyBorder="1" applyAlignment="1" applyProtection="1">
      <alignment vertical="top"/>
      <protection locked="0"/>
    </xf>
    <xf numFmtId="3" fontId="3" fillId="3" borderId="5" xfId="8" applyNumberFormat="1" applyFont="1" applyFill="1" applyBorder="1" applyAlignment="1" applyProtection="1">
      <alignment vertical="top"/>
      <protection locked="0"/>
    </xf>
    <xf numFmtId="49" fontId="2" fillId="0" borderId="6" xfId="8" applyNumberFormat="1" applyFont="1" applyBorder="1" applyAlignment="1" applyProtection="1">
      <alignment horizontal="center" vertical="center" wrapText="1"/>
    </xf>
    <xf numFmtId="0" fontId="3" fillId="4" borderId="5" xfId="5" applyFont="1" applyFill="1" applyBorder="1" applyAlignment="1" applyProtection="1">
      <alignment vertical="top" wrapText="1"/>
    </xf>
    <xf numFmtId="0" fontId="9" fillId="2" borderId="9" xfId="8" applyFont="1" applyFill="1" applyBorder="1" applyAlignment="1" applyProtection="1">
      <alignment vertical="top"/>
    </xf>
    <xf numFmtId="1" fontId="9" fillId="2" borderId="9" xfId="8" applyNumberFormat="1" applyFont="1" applyFill="1" applyBorder="1" applyAlignment="1" applyProtection="1">
      <alignment vertical="top" wrapText="1"/>
    </xf>
    <xf numFmtId="1" fontId="9" fillId="2" borderId="9" xfId="8" applyNumberFormat="1" applyFont="1" applyFill="1" applyBorder="1" applyAlignment="1" applyProtection="1">
      <alignment vertical="top"/>
    </xf>
    <xf numFmtId="1" fontId="9" fillId="2" borderId="9" xfId="5" applyNumberFormat="1" applyFont="1" applyFill="1" applyBorder="1" applyAlignment="1" applyProtection="1">
      <alignment vertical="top" wrapText="1"/>
    </xf>
    <xf numFmtId="0" fontId="9" fillId="2" borderId="9" xfId="5" applyFont="1" applyFill="1" applyBorder="1" applyAlignment="1" applyProtection="1">
      <alignment vertical="top"/>
    </xf>
    <xf numFmtId="1" fontId="8" fillId="2" borderId="9" xfId="8" applyNumberFormat="1" applyFont="1" applyFill="1" applyBorder="1" applyAlignment="1" applyProtection="1">
      <alignment vertical="top" wrapText="1"/>
    </xf>
    <xf numFmtId="49" fontId="9" fillId="2" borderId="9" xfId="8" applyNumberFormat="1" applyFont="1" applyFill="1" applyBorder="1" applyAlignment="1" applyProtection="1">
      <alignment vertical="top"/>
    </xf>
    <xf numFmtId="1" fontId="9" fillId="2" borderId="9" xfId="5" applyNumberFormat="1" applyFont="1" applyFill="1" applyBorder="1" applyAlignment="1" applyProtection="1">
      <alignment vertical="top"/>
    </xf>
    <xf numFmtId="49" fontId="2" fillId="0" borderId="12" xfId="8" applyNumberFormat="1" applyFont="1" applyFill="1" applyBorder="1" applyAlignment="1" applyProtection="1">
      <alignment horizontal="right" vertical="top" wrapText="1"/>
    </xf>
    <xf numFmtId="0" fontId="8" fillId="2" borderId="6" xfId="8" applyFont="1" applyFill="1" applyBorder="1" applyAlignment="1" applyProtection="1">
      <alignment vertical="top" wrapText="1"/>
    </xf>
    <xf numFmtId="49" fontId="3" fillId="0" borderId="7" xfId="8" applyNumberFormat="1" applyFont="1" applyFill="1" applyBorder="1" applyAlignment="1" applyProtection="1">
      <alignment horizontal="right" vertical="top" wrapText="1"/>
    </xf>
    <xf numFmtId="1" fontId="2" fillId="0" borderId="12" xfId="8" applyNumberFormat="1" applyFont="1" applyBorder="1" applyAlignment="1" applyProtection="1">
      <alignment horizontal="right" vertical="top" wrapText="1"/>
    </xf>
    <xf numFmtId="1" fontId="2" fillId="0" borderId="7" xfId="8" applyNumberFormat="1" applyFont="1" applyBorder="1" applyAlignment="1" applyProtection="1">
      <alignment horizontal="right" vertical="top" wrapText="1"/>
    </xf>
    <xf numFmtId="0" fontId="9" fillId="2" borderId="13" xfId="5" applyFont="1" applyFill="1" applyBorder="1" applyAlignment="1" applyProtection="1">
      <alignment vertical="top"/>
    </xf>
    <xf numFmtId="1" fontId="3" fillId="0" borderId="12" xfId="5" applyNumberFormat="1" applyFont="1" applyBorder="1" applyAlignment="1" applyProtection="1">
      <alignment vertical="top" wrapText="1"/>
    </xf>
    <xf numFmtId="1" fontId="8" fillId="2" borderId="6" xfId="8" applyNumberFormat="1" applyFont="1" applyFill="1" applyBorder="1" applyAlignment="1" applyProtection="1">
      <alignment vertical="top" wrapText="1"/>
    </xf>
    <xf numFmtId="0" fontId="9" fillId="2" borderId="13" xfId="8" applyFont="1" applyFill="1" applyBorder="1" applyAlignment="1" applyProtection="1">
      <alignment vertical="top"/>
    </xf>
    <xf numFmtId="1" fontId="3" fillId="0" borderId="7" xfId="5" applyNumberFormat="1" applyFont="1" applyBorder="1" applyAlignment="1" applyProtection="1">
      <alignment vertical="top" wrapText="1"/>
    </xf>
    <xf numFmtId="0" fontId="2" fillId="0" borderId="13" xfId="8" applyFont="1" applyBorder="1" applyAlignment="1" applyProtection="1">
      <alignment horizontal="center" vertical="center" wrapText="1"/>
    </xf>
    <xf numFmtId="0" fontId="2" fillId="0" borderId="12" xfId="8" applyFont="1" applyBorder="1" applyAlignment="1" applyProtection="1">
      <alignment horizontal="center" vertical="top" wrapText="1"/>
    </xf>
    <xf numFmtId="0" fontId="2" fillId="0" borderId="14" xfId="8" applyFont="1" applyBorder="1" applyAlignment="1" applyProtection="1">
      <alignment horizontal="center" vertical="top" wrapText="1"/>
    </xf>
    <xf numFmtId="0" fontId="8" fillId="2" borderId="6" xfId="8" applyFont="1" applyFill="1" applyBorder="1" applyAlignment="1" applyProtection="1">
      <alignment horizontal="left" vertical="top" wrapText="1"/>
    </xf>
    <xf numFmtId="49" fontId="2" fillId="0" borderId="7" xfId="8" applyNumberFormat="1" applyFont="1" applyBorder="1" applyAlignment="1" applyProtection="1">
      <alignment horizontal="right" vertical="top" wrapText="1"/>
    </xf>
    <xf numFmtId="49" fontId="2" fillId="0" borderId="13" xfId="8" applyNumberFormat="1" applyFont="1" applyBorder="1" applyAlignment="1" applyProtection="1">
      <alignment horizontal="center" vertical="center" wrapText="1"/>
    </xf>
    <xf numFmtId="49" fontId="2" fillId="4" borderId="7" xfId="8" applyNumberFormat="1" applyFont="1" applyFill="1" applyBorder="1" applyAlignment="1" applyProtection="1">
      <alignment horizontal="right" vertical="top" wrapText="1"/>
    </xf>
    <xf numFmtId="49" fontId="2" fillId="0" borderId="12" xfId="8" applyNumberFormat="1" applyFont="1" applyBorder="1" applyAlignment="1" applyProtection="1">
      <alignment horizontal="right" vertical="top" wrapText="1"/>
    </xf>
    <xf numFmtId="1" fontId="9" fillId="2" borderId="13" xfId="5" applyNumberFormat="1" applyFont="1" applyFill="1" applyBorder="1" applyAlignment="1" applyProtection="1">
      <alignment vertical="top"/>
    </xf>
    <xf numFmtId="1" fontId="3" fillId="0" borderId="12" xfId="5" applyNumberFormat="1" applyFont="1" applyBorder="1" applyAlignment="1" applyProtection="1">
      <alignment vertical="top"/>
    </xf>
    <xf numFmtId="49" fontId="8" fillId="2" borderId="15" xfId="8" applyNumberFormat="1" applyFont="1" applyFill="1" applyBorder="1" applyAlignment="1" applyProtection="1">
      <alignment vertical="center" wrapText="1"/>
    </xf>
    <xf numFmtId="0" fontId="2" fillId="0" borderId="6" xfId="10" applyFont="1" applyBorder="1" applyAlignment="1" applyProtection="1">
      <alignment horizontal="center" vertical="center" wrapText="1"/>
    </xf>
    <xf numFmtId="0" fontId="2" fillId="0" borderId="7" xfId="10" applyFont="1" applyBorder="1" applyAlignment="1" applyProtection="1">
      <alignment horizontal="center" vertical="center" wrapText="1"/>
    </xf>
    <xf numFmtId="0" fontId="2" fillId="0" borderId="8" xfId="10" applyFont="1" applyBorder="1" applyAlignment="1" applyProtection="1">
      <alignment horizontal="center" vertical="center" wrapText="1"/>
    </xf>
    <xf numFmtId="0" fontId="2" fillId="0" borderId="9" xfId="10" applyFont="1" applyBorder="1" applyAlignment="1" applyProtection="1">
      <alignment vertical="center" wrapText="1"/>
    </xf>
    <xf numFmtId="0" fontId="10" fillId="0" borderId="9" xfId="10" applyFont="1" applyBorder="1" applyAlignment="1" applyProtection="1">
      <alignment vertical="center" wrapText="1"/>
    </xf>
    <xf numFmtId="0" fontId="3" fillId="0" borderId="9" xfId="10" applyFont="1" applyBorder="1" applyAlignment="1" applyProtection="1">
      <alignment horizontal="left" vertical="center" wrapText="1"/>
    </xf>
    <xf numFmtId="0" fontId="10" fillId="0" borderId="9" xfId="10" applyFont="1" applyBorder="1" applyAlignment="1" applyProtection="1">
      <alignment horizontal="right" vertical="center" wrapText="1"/>
    </xf>
    <xf numFmtId="0" fontId="3" fillId="0" borderId="5" xfId="10" applyFont="1" applyBorder="1" applyAlignment="1" applyProtection="1">
      <alignment horizontal="center" vertical="center" wrapText="1"/>
    </xf>
    <xf numFmtId="0" fontId="10" fillId="0" borderId="5" xfId="10" applyFont="1" applyBorder="1" applyAlignment="1" applyProtection="1">
      <alignment horizontal="center" vertical="center" wrapText="1"/>
    </xf>
    <xf numFmtId="0" fontId="10" fillId="0" borderId="9" xfId="10" applyFont="1" applyBorder="1" applyAlignment="1" applyProtection="1">
      <alignment horizontal="left" vertical="center" wrapText="1"/>
    </xf>
    <xf numFmtId="49" fontId="3" fillId="0" borderId="5" xfId="10" applyNumberFormat="1" applyFont="1" applyBorder="1" applyAlignment="1" applyProtection="1">
      <alignment horizontal="center" vertical="center" wrapText="1"/>
    </xf>
    <xf numFmtId="3" fontId="2" fillId="0" borderId="5" xfId="10" applyNumberFormat="1" applyFont="1" applyFill="1" applyBorder="1" applyAlignment="1" applyProtection="1">
      <alignment vertical="center"/>
    </xf>
    <xf numFmtId="3" fontId="3" fillId="0" borderId="11" xfId="10" applyNumberFormat="1" applyFont="1" applyFill="1" applyBorder="1" applyAlignment="1" applyProtection="1">
      <alignment vertical="center"/>
    </xf>
    <xf numFmtId="3" fontId="3" fillId="0" borderId="11" xfId="10" applyNumberFormat="1" applyFont="1" applyBorder="1" applyAlignment="1" applyProtection="1">
      <alignment vertical="center"/>
    </xf>
    <xf numFmtId="3" fontId="2" fillId="0" borderId="11" xfId="10" applyNumberFormat="1" applyFont="1" applyFill="1" applyBorder="1" applyAlignment="1" applyProtection="1">
      <alignment vertical="center"/>
    </xf>
    <xf numFmtId="0" fontId="3" fillId="0" borderId="9" xfId="10" applyFont="1" applyFill="1" applyBorder="1" applyAlignment="1" applyProtection="1">
      <alignment vertical="center" wrapText="1"/>
    </xf>
    <xf numFmtId="0" fontId="11" fillId="0" borderId="9" xfId="10" applyFont="1" applyBorder="1" applyAlignment="1" applyProtection="1">
      <alignment vertical="center" wrapText="1"/>
    </xf>
    <xf numFmtId="0" fontId="8" fillId="0" borderId="9" xfId="10" applyFont="1" applyBorder="1" applyAlignment="1" applyProtection="1">
      <alignment vertical="center" wrapText="1"/>
    </xf>
    <xf numFmtId="0" fontId="2" fillId="0" borderId="13" xfId="10" applyFont="1" applyBorder="1" applyAlignment="1" applyProtection="1">
      <alignment horizontal="center" vertical="center" wrapText="1"/>
    </xf>
    <xf numFmtId="0" fontId="2" fillId="0" borderId="12" xfId="10" applyFont="1" applyBorder="1" applyAlignment="1" applyProtection="1">
      <alignment horizontal="center" vertical="center" wrapText="1"/>
    </xf>
    <xf numFmtId="0" fontId="2" fillId="0" borderId="14" xfId="10" applyFont="1" applyBorder="1" applyAlignment="1" applyProtection="1">
      <alignment horizontal="center" vertical="center" wrapText="1"/>
    </xf>
    <xf numFmtId="0" fontId="2" fillId="0" borderId="6" xfId="10" applyFont="1" applyBorder="1" applyAlignment="1" applyProtection="1">
      <alignment vertical="center" wrapText="1"/>
    </xf>
    <xf numFmtId="0" fontId="2" fillId="0" borderId="7" xfId="10" applyFont="1" applyBorder="1" applyAlignment="1" applyProtection="1">
      <alignment vertical="center" wrapText="1"/>
    </xf>
    <xf numFmtId="3" fontId="2" fillId="0" borderId="7" xfId="10" applyNumberFormat="1" applyFont="1" applyBorder="1" applyAlignment="1" applyProtection="1">
      <alignment vertical="center"/>
    </xf>
    <xf numFmtId="3" fontId="2" fillId="0" borderId="8" xfId="10" applyNumberFormat="1" applyFont="1" applyBorder="1" applyAlignment="1" applyProtection="1">
      <alignment vertical="center"/>
    </xf>
    <xf numFmtId="0" fontId="10" fillId="0" borderId="13" xfId="10" applyFont="1" applyBorder="1" applyAlignment="1" applyProtection="1">
      <alignment horizontal="right" vertical="center" wrapText="1"/>
    </xf>
    <xf numFmtId="0" fontId="10" fillId="0" borderId="12" xfId="10" applyFont="1" applyBorder="1" applyAlignment="1" applyProtection="1">
      <alignment horizontal="center" vertical="center" wrapText="1"/>
    </xf>
    <xf numFmtId="0" fontId="3" fillId="0" borderId="13" xfId="10" applyFont="1" applyBorder="1" applyAlignment="1" applyProtection="1">
      <alignment vertical="center" wrapText="1"/>
    </xf>
    <xf numFmtId="0" fontId="2" fillId="0" borderId="13" xfId="10" applyFont="1" applyBorder="1" applyAlignment="1" applyProtection="1">
      <alignment horizontal="left" vertical="center" wrapText="1"/>
    </xf>
    <xf numFmtId="3" fontId="3" fillId="0" borderId="12" xfId="10" applyNumberFormat="1" applyFont="1" applyBorder="1" applyAlignment="1" applyProtection="1">
      <alignment vertical="center"/>
    </xf>
    <xf numFmtId="3" fontId="3" fillId="0" borderId="14" xfId="10" applyNumberFormat="1" applyFont="1" applyBorder="1" applyAlignment="1" applyProtection="1">
      <alignment vertical="center"/>
    </xf>
    <xf numFmtId="0" fontId="2" fillId="0" borderId="6" xfId="10" applyFont="1" applyBorder="1" applyAlignment="1" applyProtection="1">
      <alignment horizontal="left" vertical="center" wrapText="1"/>
    </xf>
    <xf numFmtId="0" fontId="2" fillId="0" borderId="13" xfId="10" applyFont="1" applyBorder="1" applyAlignment="1" applyProtection="1">
      <alignment vertical="center" wrapText="1"/>
    </xf>
    <xf numFmtId="0" fontId="3" fillId="0" borderId="7" xfId="10" applyFont="1" applyBorder="1" applyAlignment="1" applyProtection="1">
      <alignment vertical="center" wrapText="1"/>
    </xf>
    <xf numFmtId="49" fontId="10" fillId="0" borderId="5" xfId="10" applyNumberFormat="1" applyFont="1" applyBorder="1" applyAlignment="1" applyProtection="1">
      <alignment horizontal="center" vertical="center" wrapText="1"/>
    </xf>
    <xf numFmtId="0" fontId="3" fillId="0" borderId="12" xfId="10" applyFont="1" applyBorder="1" applyAlignment="1" applyProtection="1">
      <alignment vertical="center" wrapText="1"/>
    </xf>
    <xf numFmtId="0" fontId="10" fillId="0" borderId="7" xfId="10" applyFont="1" applyBorder="1" applyAlignment="1" applyProtection="1">
      <alignment horizontal="center" vertical="center" wrapText="1"/>
    </xf>
    <xf numFmtId="3" fontId="2" fillId="0" borderId="12" xfId="10" applyNumberFormat="1" applyFont="1" applyBorder="1" applyAlignment="1" applyProtection="1">
      <alignment vertical="center"/>
    </xf>
    <xf numFmtId="3" fontId="2" fillId="0" borderId="14" xfId="10" applyNumberFormat="1" applyFont="1" applyBorder="1" applyAlignment="1" applyProtection="1">
      <alignment vertical="center"/>
    </xf>
    <xf numFmtId="49" fontId="2" fillId="0" borderId="12" xfId="10" applyNumberFormat="1" applyFont="1" applyBorder="1" applyAlignment="1" applyProtection="1">
      <alignment horizontal="center" vertical="center" wrapText="1"/>
    </xf>
    <xf numFmtId="0" fontId="2" fillId="0" borderId="15" xfId="10" applyFont="1" applyBorder="1" applyAlignment="1" applyProtection="1">
      <alignment horizontal="left" vertical="center" wrapText="1"/>
    </xf>
    <xf numFmtId="0" fontId="2" fillId="0" borderId="16" xfId="10" applyFont="1" applyBorder="1" applyAlignment="1" applyProtection="1">
      <alignment horizontal="center" vertical="center" wrapText="1"/>
    </xf>
    <xf numFmtId="49" fontId="2" fillId="0" borderId="16" xfId="10" applyNumberFormat="1" applyFont="1" applyBorder="1" applyAlignment="1" applyProtection="1">
      <alignment horizontal="center" vertical="center" wrapText="1"/>
    </xf>
    <xf numFmtId="0" fontId="2" fillId="0" borderId="6" xfId="9" applyFont="1" applyBorder="1" applyAlignment="1" applyProtection="1">
      <alignment horizontal="center" vertical="center" wrapText="1"/>
    </xf>
    <xf numFmtId="0" fontId="2" fillId="0" borderId="7" xfId="9" applyFont="1" applyBorder="1" applyAlignment="1" applyProtection="1">
      <alignment horizontal="center" vertical="center" wrapText="1"/>
    </xf>
    <xf numFmtId="14" fontId="2" fillId="0" borderId="7" xfId="9" applyNumberFormat="1" applyFont="1" applyFill="1" applyBorder="1" applyAlignment="1" applyProtection="1">
      <alignment horizontal="center" vertical="center" wrapText="1"/>
    </xf>
    <xf numFmtId="14" fontId="2" fillId="0" borderId="8" xfId="9" applyNumberFormat="1" applyFont="1" applyFill="1" applyBorder="1" applyAlignment="1" applyProtection="1">
      <alignment horizontal="center" vertical="center" wrapText="1"/>
    </xf>
    <xf numFmtId="0" fontId="3" fillId="0" borderId="9" xfId="9" applyFont="1" applyBorder="1" applyAlignment="1" applyProtection="1">
      <alignment wrapText="1"/>
    </xf>
    <xf numFmtId="0" fontId="3" fillId="0" borderId="9" xfId="9" applyFont="1" applyFill="1" applyBorder="1" applyAlignment="1" applyProtection="1">
      <alignment wrapText="1"/>
    </xf>
    <xf numFmtId="0" fontId="3" fillId="0" borderId="17" xfId="9" applyFont="1" applyBorder="1" applyAlignment="1" applyProtection="1">
      <alignment wrapText="1"/>
    </xf>
    <xf numFmtId="3" fontId="3" fillId="3" borderId="18" xfId="8" applyNumberFormat="1" applyFont="1" applyFill="1" applyBorder="1" applyAlignment="1" applyProtection="1">
      <alignment vertical="top"/>
      <protection locked="0"/>
    </xf>
    <xf numFmtId="3" fontId="3" fillId="3" borderId="19" xfId="8" applyNumberFormat="1" applyFont="1" applyFill="1" applyBorder="1" applyAlignment="1" applyProtection="1">
      <alignment vertical="top"/>
      <protection locked="0"/>
    </xf>
    <xf numFmtId="0" fontId="2" fillId="0" borderId="13" xfId="9" applyFont="1" applyBorder="1" applyAlignment="1" applyProtection="1">
      <alignment horizontal="center" vertical="center" wrapText="1"/>
    </xf>
    <xf numFmtId="0" fontId="2" fillId="0" borderId="12" xfId="9" applyFont="1" applyBorder="1" applyAlignment="1" applyProtection="1">
      <alignment horizontal="center" vertical="center" wrapText="1"/>
    </xf>
    <xf numFmtId="49" fontId="2" fillId="0" borderId="12" xfId="9" applyNumberFormat="1" applyFont="1" applyFill="1" applyBorder="1" applyAlignment="1" applyProtection="1">
      <alignment horizontal="center" vertical="center" wrapText="1"/>
    </xf>
    <xf numFmtId="49" fontId="2" fillId="0" borderId="14" xfId="9" applyNumberFormat="1" applyFont="1" applyFill="1" applyBorder="1" applyAlignment="1" applyProtection="1">
      <alignment horizontal="center" vertical="center" wrapText="1"/>
    </xf>
    <xf numFmtId="0" fontId="10" fillId="0" borderId="20" xfId="9" applyFont="1" applyBorder="1" applyAlignment="1" applyProtection="1">
      <alignment wrapText="1"/>
    </xf>
    <xf numFmtId="49" fontId="10" fillId="0" borderId="21" xfId="9" applyNumberFormat="1" applyFont="1" applyBorder="1" applyAlignment="1" applyProtection="1">
      <alignment horizontal="center" wrapText="1"/>
    </xf>
    <xf numFmtId="0" fontId="10" fillId="0" borderId="6" xfId="9" applyFont="1" applyBorder="1" applyAlignment="1" applyProtection="1">
      <alignment wrapText="1"/>
    </xf>
    <xf numFmtId="49" fontId="10" fillId="0" borderId="7" xfId="9" applyNumberFormat="1" applyFont="1" applyBorder="1" applyAlignment="1" applyProtection="1">
      <alignment wrapText="1"/>
    </xf>
    <xf numFmtId="3" fontId="3" fillId="0" borderId="7" xfId="9" applyNumberFormat="1" applyFont="1" applyFill="1" applyBorder="1" applyAlignment="1" applyProtection="1">
      <alignment wrapText="1"/>
    </xf>
    <xf numFmtId="3" fontId="3" fillId="0" borderId="8" xfId="9" applyNumberFormat="1" applyFont="1" applyFill="1" applyBorder="1" applyAlignment="1" applyProtection="1">
      <alignment wrapText="1"/>
    </xf>
    <xf numFmtId="0" fontId="2" fillId="0" borderId="17" xfId="9" applyFont="1" applyBorder="1" applyAlignment="1" applyProtection="1">
      <alignment horizontal="right" wrapText="1"/>
    </xf>
    <xf numFmtId="49" fontId="2" fillId="0" borderId="18" xfId="9" applyNumberFormat="1" applyFont="1" applyBorder="1" applyAlignment="1" applyProtection="1">
      <alignment horizontal="center" wrapText="1"/>
    </xf>
    <xf numFmtId="49" fontId="10" fillId="0" borderId="7" xfId="9" applyNumberFormat="1" applyFont="1" applyBorder="1" applyAlignment="1" applyProtection="1">
      <alignment horizontal="center" wrapText="1"/>
    </xf>
    <xf numFmtId="0" fontId="2" fillId="0" borderId="13" xfId="9" applyFont="1" applyBorder="1" applyAlignment="1" applyProtection="1">
      <alignment horizontal="right" wrapText="1"/>
    </xf>
    <xf numFmtId="49" fontId="2" fillId="0" borderId="12" xfId="9" applyNumberFormat="1" applyFont="1" applyBorder="1" applyAlignment="1" applyProtection="1">
      <alignment horizontal="center" wrapText="1"/>
    </xf>
    <xf numFmtId="3" fontId="3" fillId="3" borderId="21" xfId="8" applyNumberFormat="1" applyFont="1" applyFill="1" applyBorder="1" applyAlignment="1" applyProtection="1">
      <alignment vertical="top"/>
      <protection locked="0"/>
    </xf>
    <xf numFmtId="3" fontId="3" fillId="3" borderId="22" xfId="8" applyNumberFormat="1" applyFont="1" applyFill="1" applyBorder="1" applyAlignment="1" applyProtection="1">
      <alignment vertical="top"/>
      <protection locked="0"/>
    </xf>
    <xf numFmtId="0" fontId="2" fillId="0" borderId="15" xfId="9" applyFont="1" applyBorder="1" applyAlignment="1" applyProtection="1">
      <alignment wrapText="1"/>
    </xf>
    <xf numFmtId="49" fontId="2" fillId="0" borderId="16" xfId="9" applyNumberFormat="1" applyFont="1" applyBorder="1" applyAlignment="1" applyProtection="1">
      <alignment horizontal="center" wrapText="1"/>
    </xf>
    <xf numFmtId="0" fontId="10" fillId="0" borderId="23" xfId="9" applyFont="1" applyBorder="1" applyAlignment="1" applyProtection="1">
      <alignment wrapText="1"/>
    </xf>
    <xf numFmtId="49" fontId="10" fillId="0" borderId="24" xfId="9" applyNumberFormat="1" applyFont="1" applyBorder="1" applyAlignment="1" applyProtection="1">
      <alignment horizontal="center" wrapText="1"/>
    </xf>
    <xf numFmtId="0" fontId="3" fillId="0" borderId="20" xfId="9" applyFont="1" applyBorder="1" applyAlignment="1" applyProtection="1">
      <alignment wrapText="1"/>
    </xf>
    <xf numFmtId="0" fontId="10" fillId="0" borderId="15" xfId="9" applyFont="1" applyBorder="1" applyAlignment="1" applyProtection="1">
      <alignment wrapText="1"/>
    </xf>
    <xf numFmtId="49" fontId="10" fillId="0" borderId="16" xfId="9" applyNumberFormat="1" applyFont="1" applyBorder="1" applyAlignment="1" applyProtection="1">
      <alignment horizontal="center" wrapText="1"/>
    </xf>
    <xf numFmtId="3" fontId="2" fillId="0" borderId="16" xfId="9" applyNumberFormat="1" applyFont="1" applyFill="1" applyBorder="1" applyAlignment="1" applyProtection="1">
      <alignment wrapText="1"/>
    </xf>
    <xf numFmtId="3" fontId="2" fillId="0" borderId="25" xfId="9" applyNumberFormat="1" applyFont="1" applyFill="1" applyBorder="1" applyAlignment="1" applyProtection="1">
      <alignment wrapText="1"/>
    </xf>
    <xf numFmtId="3" fontId="10" fillId="3" borderId="24" xfId="8" applyNumberFormat="1" applyFont="1" applyFill="1" applyBorder="1" applyAlignment="1" applyProtection="1">
      <alignment vertical="top"/>
      <protection locked="0"/>
    </xf>
    <xf numFmtId="3" fontId="10" fillId="3" borderId="26" xfId="8" applyNumberFormat="1" applyFont="1" applyFill="1" applyBorder="1" applyAlignment="1" applyProtection="1">
      <alignment vertical="top"/>
      <protection locked="0"/>
    </xf>
    <xf numFmtId="3" fontId="10" fillId="0" borderId="16" xfId="9" applyNumberFormat="1" applyFont="1" applyFill="1" applyBorder="1" applyAlignment="1" applyProtection="1">
      <alignment wrapText="1"/>
    </xf>
    <xf numFmtId="3" fontId="10" fillId="0" borderId="25" xfId="9" applyNumberFormat="1" applyFont="1" applyFill="1" applyBorder="1" applyAlignment="1" applyProtection="1">
      <alignment wrapText="1"/>
    </xf>
    <xf numFmtId="49" fontId="5" fillId="0" borderId="21" xfId="9" applyNumberFormat="1" applyFont="1" applyBorder="1" applyAlignment="1" applyProtection="1">
      <alignment horizontal="center" wrapText="1"/>
    </xf>
    <xf numFmtId="49" fontId="5" fillId="0" borderId="18" xfId="9" applyNumberFormat="1" applyFont="1" applyBorder="1" applyAlignment="1" applyProtection="1">
      <alignment horizontal="center" wrapText="1"/>
    </xf>
    <xf numFmtId="49" fontId="3" fillId="0" borderId="7" xfId="11" applyNumberFormat="1" applyFont="1" applyBorder="1" applyAlignment="1" applyProtection="1">
      <alignment horizontal="center" vertical="center" wrapText="1"/>
    </xf>
    <xf numFmtId="3" fontId="3" fillId="0" borderId="11" xfId="11" applyNumberFormat="1" applyFont="1" applyBorder="1" applyAlignment="1" applyProtection="1">
      <alignment vertical="center"/>
    </xf>
    <xf numFmtId="3" fontId="3" fillId="3" borderId="5" xfId="8" applyNumberFormat="1" applyFont="1" applyFill="1" applyBorder="1" applyAlignment="1" applyProtection="1">
      <alignment vertical="center"/>
      <protection locked="0"/>
    </xf>
    <xf numFmtId="3" fontId="3" fillId="3" borderId="11" xfId="8" applyNumberFormat="1" applyFont="1" applyFill="1" applyBorder="1" applyAlignment="1" applyProtection="1">
      <alignment vertical="center"/>
      <protection locked="0"/>
    </xf>
    <xf numFmtId="3" fontId="3" fillId="3" borderId="12" xfId="8" applyNumberFormat="1" applyFont="1" applyFill="1" applyBorder="1" applyAlignment="1" applyProtection="1">
      <alignment vertical="center"/>
      <protection locked="0"/>
    </xf>
    <xf numFmtId="3" fontId="3" fillId="3" borderId="14" xfId="8" applyNumberFormat="1" applyFont="1" applyFill="1" applyBorder="1" applyAlignment="1" applyProtection="1">
      <alignment vertical="center"/>
      <protection locked="0"/>
    </xf>
    <xf numFmtId="3" fontId="3" fillId="0" borderId="5" xfId="6" applyNumberFormat="1" applyFont="1" applyFill="1" applyBorder="1" applyAlignment="1" applyProtection="1">
      <alignment horizontal="right" vertical="center" wrapText="1"/>
    </xf>
    <xf numFmtId="3" fontId="3" fillId="0" borderId="5" xfId="6" applyNumberFormat="1" applyFont="1" applyBorder="1" applyAlignment="1" applyProtection="1">
      <alignment horizontal="right" vertical="center" wrapText="1"/>
    </xf>
    <xf numFmtId="3" fontId="2" fillId="0" borderId="5" xfId="6" applyNumberFormat="1" applyFont="1" applyBorder="1" applyAlignment="1" applyProtection="1">
      <alignment horizontal="right" vertical="center" wrapText="1"/>
    </xf>
    <xf numFmtId="3" fontId="10" fillId="0" borderId="5" xfId="6" applyNumberFormat="1" applyFont="1" applyBorder="1" applyAlignment="1" applyProtection="1">
      <alignment horizontal="right" vertical="center" wrapText="1"/>
    </xf>
    <xf numFmtId="0" fontId="12" fillId="2" borderId="9" xfId="8" applyFont="1" applyFill="1" applyBorder="1" applyAlignment="1" applyProtection="1">
      <alignment vertical="top" wrapText="1"/>
    </xf>
    <xf numFmtId="1" fontId="12" fillId="2" borderId="9" xfId="8" applyNumberFormat="1" applyFont="1" applyFill="1" applyBorder="1" applyAlignment="1" applyProtection="1">
      <alignment vertical="top"/>
    </xf>
    <xf numFmtId="0" fontId="8" fillId="2" borderId="13" xfId="8" applyNumberFormat="1" applyFont="1" applyFill="1" applyBorder="1" applyAlignment="1" applyProtection="1">
      <alignment vertical="top" wrapText="1"/>
    </xf>
    <xf numFmtId="3" fontId="2" fillId="3" borderId="5" xfId="8" applyNumberFormat="1" applyFont="1" applyFill="1" applyBorder="1" applyAlignment="1" applyProtection="1">
      <alignment vertical="top"/>
      <protection locked="0"/>
    </xf>
    <xf numFmtId="3" fontId="2" fillId="3" borderId="11" xfId="8" applyNumberFormat="1" applyFont="1" applyFill="1" applyBorder="1" applyAlignment="1" applyProtection="1">
      <alignment vertical="top"/>
      <protection locked="0"/>
    </xf>
    <xf numFmtId="3" fontId="10" fillId="3" borderId="5" xfId="8" applyNumberFormat="1" applyFont="1" applyFill="1" applyBorder="1" applyAlignment="1" applyProtection="1">
      <alignment vertical="top"/>
      <protection locked="0"/>
    </xf>
    <xf numFmtId="3" fontId="10" fillId="3" borderId="11" xfId="8" applyNumberFormat="1" applyFont="1" applyFill="1" applyBorder="1" applyAlignment="1" applyProtection="1">
      <alignment vertical="top"/>
      <protection locked="0"/>
    </xf>
    <xf numFmtId="1" fontId="10" fillId="0" borderId="5" xfId="8" applyNumberFormat="1" applyFont="1" applyBorder="1" applyAlignment="1" applyProtection="1">
      <alignment horizontal="right" vertical="center" wrapText="1"/>
    </xf>
    <xf numFmtId="0" fontId="12" fillId="2" borderId="9" xfId="8" applyFont="1" applyFill="1" applyBorder="1" applyAlignment="1" applyProtection="1">
      <alignment horizontal="center" vertical="center"/>
    </xf>
    <xf numFmtId="0" fontId="12" fillId="2" borderId="9" xfId="8" applyFont="1" applyFill="1" applyBorder="1" applyAlignment="1" applyProtection="1">
      <alignment horizontal="center" vertical="top" wrapText="1"/>
    </xf>
    <xf numFmtId="0" fontId="8" fillId="2" borderId="9" xfId="8" applyFont="1" applyFill="1" applyBorder="1" applyAlignment="1" applyProtection="1">
      <alignment horizontal="center" vertical="top" wrapText="1"/>
    </xf>
    <xf numFmtId="1" fontId="12" fillId="2" borderId="9" xfId="8" applyNumberFormat="1" applyFont="1" applyFill="1" applyBorder="1" applyAlignment="1" applyProtection="1">
      <alignment horizontal="center" vertical="top"/>
    </xf>
    <xf numFmtId="1" fontId="12" fillId="2" borderId="9" xfId="8" applyNumberFormat="1" applyFont="1" applyFill="1" applyBorder="1" applyAlignment="1" applyProtection="1">
      <alignment vertical="top" wrapText="1"/>
    </xf>
    <xf numFmtId="1" fontId="3" fillId="0" borderId="5" xfId="8" applyNumberFormat="1" applyFont="1" applyBorder="1" applyAlignment="1" applyProtection="1">
      <alignment horizontal="right" vertical="center" wrapText="1"/>
    </xf>
    <xf numFmtId="0" fontId="8" fillId="2" borderId="15" xfId="8" applyFont="1" applyFill="1" applyBorder="1" applyAlignment="1" applyProtection="1">
      <alignment vertical="center" wrapText="1"/>
    </xf>
    <xf numFmtId="49" fontId="2" fillId="0" borderId="16" xfId="8" applyNumberFormat="1" applyFont="1" applyBorder="1" applyAlignment="1" applyProtection="1">
      <alignment horizontal="right" vertical="center" wrapText="1"/>
    </xf>
    <xf numFmtId="1" fontId="2" fillId="0" borderId="16" xfId="8" applyNumberFormat="1" applyFont="1" applyBorder="1" applyAlignment="1" applyProtection="1">
      <alignment horizontal="right" vertical="center" wrapText="1"/>
    </xf>
    <xf numFmtId="0" fontId="8" fillId="2" borderId="13" xfId="8" applyFont="1" applyFill="1" applyBorder="1" applyAlignment="1" applyProtection="1">
      <alignment vertical="top" wrapText="1"/>
    </xf>
    <xf numFmtId="0" fontId="14" fillId="0" borderId="0" xfId="8" applyFont="1" applyBorder="1" applyAlignment="1" applyProtection="1">
      <alignment vertical="center"/>
      <protection hidden="1"/>
    </xf>
    <xf numFmtId="0" fontId="3" fillId="0" borderId="0" xfId="8" applyFont="1" applyBorder="1" applyAlignment="1" applyProtection="1">
      <alignment horizontal="centerContinuous" vertical="center"/>
    </xf>
    <xf numFmtId="0" fontId="3" fillId="0" borderId="0" xfId="9" applyFont="1" applyAlignment="1" applyProtection="1">
      <alignment horizontal="centerContinuous"/>
    </xf>
    <xf numFmtId="0" fontId="15" fillId="5" borderId="0" xfId="0" applyFont="1" applyFill="1"/>
    <xf numFmtId="3" fontId="15" fillId="0" borderId="0" xfId="0" applyNumberFormat="1" applyFont="1"/>
    <xf numFmtId="0" fontId="15" fillId="0" borderId="0" xfId="0" applyFont="1" applyAlignment="1">
      <alignment horizontal="left" vertical="top"/>
    </xf>
    <xf numFmtId="0" fontId="17" fillId="5" borderId="0" xfId="0" applyFont="1" applyFill="1"/>
    <xf numFmtId="0" fontId="2" fillId="0" borderId="5" xfId="6" applyFont="1" applyBorder="1" applyAlignment="1" applyProtection="1">
      <alignment horizontal="center" vertical="center" wrapText="1"/>
    </xf>
    <xf numFmtId="49" fontId="2" fillId="0" borderId="5" xfId="6" applyNumberFormat="1" applyFont="1" applyBorder="1" applyAlignment="1" applyProtection="1">
      <alignment horizontal="center" vertical="center" wrapText="1"/>
    </xf>
    <xf numFmtId="0" fontId="3" fillId="0" borderId="5" xfId="6" applyFont="1" applyBorder="1" applyAlignment="1" applyProtection="1">
      <alignment horizontal="center" vertical="center" wrapText="1"/>
    </xf>
    <xf numFmtId="49" fontId="3" fillId="0" borderId="5" xfId="6" applyNumberFormat="1" applyFont="1" applyBorder="1" applyAlignment="1" applyProtection="1">
      <alignment horizontal="center" vertical="center" wrapText="1"/>
    </xf>
    <xf numFmtId="0" fontId="2" fillId="0" borderId="5" xfId="6" applyFont="1" applyBorder="1" applyAlignment="1" applyProtection="1">
      <alignment horizontal="left" vertical="center" wrapText="1"/>
    </xf>
    <xf numFmtId="49" fontId="2" fillId="0" borderId="5" xfId="6" applyNumberFormat="1" applyFont="1" applyBorder="1" applyAlignment="1" applyProtection="1">
      <alignment horizontal="left" vertical="center" wrapText="1"/>
    </xf>
    <xf numFmtId="0" fontId="2" fillId="0" borderId="5" xfId="6" applyFont="1" applyBorder="1" applyAlignment="1" applyProtection="1">
      <alignment horizontal="left" vertical="center"/>
    </xf>
    <xf numFmtId="0" fontId="10" fillId="0" borderId="5" xfId="6" applyFont="1" applyBorder="1" applyAlignment="1" applyProtection="1">
      <alignment horizontal="right" vertical="center" wrapText="1"/>
    </xf>
    <xf numFmtId="49" fontId="10" fillId="0" borderId="5" xfId="6" applyNumberFormat="1" applyFont="1" applyBorder="1" applyAlignment="1" applyProtection="1">
      <alignment horizontal="center" vertical="center" wrapText="1"/>
    </xf>
    <xf numFmtId="49" fontId="2" fillId="0" borderId="5" xfId="6" applyNumberFormat="1" applyFont="1" applyBorder="1" applyAlignment="1" applyProtection="1">
      <alignment horizontal="center" vertical="center"/>
    </xf>
    <xf numFmtId="3" fontId="2" fillId="0" borderId="5" xfId="6" applyNumberFormat="1" applyFont="1" applyBorder="1" applyAlignment="1" applyProtection="1">
      <alignment horizontal="right" vertical="center"/>
    </xf>
    <xf numFmtId="0" fontId="10" fillId="0" borderId="5" xfId="6" applyFont="1" applyBorder="1" applyAlignment="1" applyProtection="1">
      <alignment horizontal="left" vertical="center" wrapText="1"/>
    </xf>
    <xf numFmtId="49" fontId="10" fillId="0" borderId="5" xfId="6" applyNumberFormat="1" applyFont="1" applyBorder="1" applyAlignment="1" applyProtection="1">
      <alignment horizontal="center" vertical="center"/>
    </xf>
    <xf numFmtId="49" fontId="5" fillId="0" borderId="5" xfId="6" applyNumberFormat="1" applyFont="1" applyBorder="1" applyAlignment="1" applyProtection="1">
      <alignment horizontal="center" vertical="center"/>
    </xf>
    <xf numFmtId="0" fontId="2" fillId="0" borderId="0" xfId="6" applyFont="1" applyBorder="1" applyAlignment="1" applyProtection="1">
      <alignment horizontal="left" vertical="center" wrapText="1"/>
    </xf>
    <xf numFmtId="49" fontId="2" fillId="0" borderId="0" xfId="6" applyNumberFormat="1" applyFont="1" applyBorder="1" applyAlignment="1" applyProtection="1">
      <alignment horizontal="left" vertical="center" wrapText="1"/>
    </xf>
    <xf numFmtId="0" fontId="3" fillId="0" borderId="0" xfId="6" applyFont="1" applyBorder="1" applyAlignment="1" applyProtection="1">
      <alignment horizontal="left" vertical="center" wrapText="1"/>
    </xf>
    <xf numFmtId="0" fontId="3" fillId="0" borderId="0" xfId="11" applyFont="1" applyAlignment="1" applyProtection="1">
      <alignment horizontal="centerContinuous" vertical="center"/>
    </xf>
    <xf numFmtId="49" fontId="3" fillId="0" borderId="0" xfId="11" applyNumberFormat="1" applyFont="1" applyAlignment="1" applyProtection="1">
      <alignment horizontal="centerContinuous" wrapText="1"/>
    </xf>
    <xf numFmtId="0" fontId="3" fillId="0" borderId="0" xfId="11" applyFont="1" applyAlignment="1" applyProtection="1">
      <alignment horizontal="centerContinuous"/>
    </xf>
    <xf numFmtId="0" fontId="2" fillId="0" borderId="7" xfId="11" applyFont="1" applyBorder="1" applyAlignment="1" applyProtection="1">
      <alignment horizontal="centerContinuous" vertical="center" wrapText="1"/>
    </xf>
    <xf numFmtId="0" fontId="2" fillId="4" borderId="27" xfId="11" applyFont="1" applyFill="1" applyBorder="1" applyAlignment="1" applyProtection="1">
      <alignment horizontal="centerContinuous" vertical="center" wrapText="1"/>
    </xf>
    <xf numFmtId="0" fontId="2" fillId="0" borderId="0" xfId="11" applyFont="1" applyBorder="1" applyAlignment="1" applyProtection="1">
      <alignment horizontal="centerContinuous" vertical="center" wrapText="1"/>
    </xf>
    <xf numFmtId="0" fontId="2" fillId="0" borderId="0" xfId="11" applyFont="1" applyAlignment="1" applyProtection="1">
      <alignment horizontal="center" vertical="center" wrapText="1"/>
    </xf>
    <xf numFmtId="0" fontId="2" fillId="0" borderId="5" xfId="11" applyFont="1" applyBorder="1" applyAlignment="1" applyProtection="1">
      <alignment horizontal="center" vertical="center" wrapText="1"/>
    </xf>
    <xf numFmtId="0" fontId="2" fillId="0" borderId="5" xfId="11" applyFont="1" applyBorder="1" applyAlignment="1" applyProtection="1">
      <alignment horizontal="centerContinuous" vertical="center" wrapText="1"/>
    </xf>
    <xf numFmtId="0" fontId="2" fillId="4" borderId="26" xfId="11" applyFont="1" applyFill="1" applyBorder="1" applyAlignment="1" applyProtection="1">
      <alignment horizontal="center" vertical="center" wrapText="1"/>
    </xf>
    <xf numFmtId="0" fontId="2" fillId="4" borderId="22" xfId="11" applyFont="1" applyFill="1" applyBorder="1" applyAlignment="1" applyProtection="1">
      <alignment horizontal="centerContinuous" vertical="center" wrapText="1"/>
    </xf>
    <xf numFmtId="0" fontId="2" fillId="0" borderId="17" xfId="11" applyFont="1" applyBorder="1" applyAlignment="1" applyProtection="1">
      <alignment horizontal="center" vertical="center" wrapText="1"/>
    </xf>
    <xf numFmtId="49" fontId="2" fillId="0" borderId="18" xfId="11" applyNumberFormat="1" applyFont="1" applyBorder="1" applyAlignment="1" applyProtection="1">
      <alignment horizontal="center" vertical="center" wrapText="1"/>
    </xf>
    <xf numFmtId="0" fontId="2" fillId="0" borderId="18" xfId="11" applyFont="1" applyBorder="1" applyAlignment="1" applyProtection="1">
      <alignment horizontal="center" vertical="center" wrapText="1"/>
    </xf>
    <xf numFmtId="0" fontId="2" fillId="0" borderId="19" xfId="11" applyFont="1" applyFill="1" applyBorder="1" applyAlignment="1" applyProtection="1">
      <alignment horizontal="center" vertical="center" wrapText="1"/>
    </xf>
    <xf numFmtId="0" fontId="2" fillId="0" borderId="0" xfId="11" applyFont="1" applyBorder="1" applyAlignment="1" applyProtection="1">
      <alignment horizontal="center" vertical="center" wrapText="1"/>
    </xf>
    <xf numFmtId="0" fontId="2" fillId="0" borderId="6" xfId="11" applyFont="1" applyBorder="1" applyAlignment="1" applyProtection="1">
      <alignment horizontal="center" vertical="center" wrapText="1"/>
    </xf>
    <xf numFmtId="49" fontId="2" fillId="0" borderId="7" xfId="11" applyNumberFormat="1" applyFont="1" applyBorder="1" applyAlignment="1" applyProtection="1">
      <alignment horizontal="center" vertical="center" wrapText="1"/>
    </xf>
    <xf numFmtId="49" fontId="3" fillId="4" borderId="7" xfId="11" applyNumberFormat="1" applyFont="1" applyFill="1" applyBorder="1" applyAlignment="1" applyProtection="1">
      <alignment horizontal="center" vertical="center" wrapText="1"/>
    </xf>
    <xf numFmtId="49" fontId="3" fillId="0" borderId="8" xfId="11" applyNumberFormat="1" applyFont="1" applyFill="1" applyBorder="1" applyAlignment="1" applyProtection="1">
      <alignment horizontal="center" vertical="center" wrapText="1"/>
    </xf>
    <xf numFmtId="0" fontId="2" fillId="0" borderId="9" xfId="11" applyFont="1" applyBorder="1" applyAlignment="1" applyProtection="1">
      <alignment vertical="center" wrapText="1"/>
    </xf>
    <xf numFmtId="49" fontId="2" fillId="0" borderId="5" xfId="11" applyNumberFormat="1" applyFont="1" applyBorder="1" applyAlignment="1" applyProtection="1">
      <alignment horizontal="center" vertical="center" wrapText="1"/>
    </xf>
    <xf numFmtId="0" fontId="3" fillId="0" borderId="9" xfId="11" applyFont="1" applyBorder="1" applyAlignment="1" applyProtection="1">
      <alignment vertical="center" wrapText="1"/>
    </xf>
    <xf numFmtId="49" fontId="3" fillId="0" borderId="5" xfId="11" applyNumberFormat="1" applyFont="1" applyBorder="1" applyAlignment="1" applyProtection="1">
      <alignment horizontal="center" vertical="center" wrapText="1"/>
    </xf>
    <xf numFmtId="0" fontId="3" fillId="0" borderId="9" xfId="11" applyFont="1" applyBorder="1" applyAlignment="1" applyProtection="1">
      <alignment wrapText="1"/>
    </xf>
    <xf numFmtId="49" fontId="3" fillId="0" borderId="5" xfId="11" applyNumberFormat="1" applyFont="1" applyBorder="1" applyAlignment="1" applyProtection="1">
      <alignment horizontal="center" wrapText="1"/>
    </xf>
    <xf numFmtId="0" fontId="3" fillId="0" borderId="13" xfId="11" applyFont="1" applyBorder="1" applyAlignment="1" applyProtection="1">
      <alignment vertical="center" wrapText="1"/>
    </xf>
    <xf numFmtId="49" fontId="3" fillId="0" borderId="12" xfId="11" applyNumberFormat="1" applyFont="1" applyBorder="1" applyAlignment="1" applyProtection="1">
      <alignment horizontal="center" vertical="center" wrapText="1"/>
    </xf>
    <xf numFmtId="0" fontId="2" fillId="0" borderId="15" xfId="11" applyFont="1" applyBorder="1" applyAlignment="1" applyProtection="1">
      <alignment vertical="center" wrapText="1"/>
    </xf>
    <xf numFmtId="49" fontId="2" fillId="0" borderId="16" xfId="11" applyNumberFormat="1" applyFont="1" applyBorder="1" applyAlignment="1" applyProtection="1">
      <alignment horizontal="center" vertical="center" wrapText="1"/>
    </xf>
    <xf numFmtId="0" fontId="2" fillId="0" borderId="0" xfId="11" applyFont="1" applyBorder="1" applyAlignment="1" applyProtection="1">
      <alignment vertical="center" wrapText="1"/>
    </xf>
    <xf numFmtId="49" fontId="2" fillId="0" borderId="0" xfId="11" applyNumberFormat="1" applyFont="1" applyBorder="1" applyAlignment="1" applyProtection="1">
      <alignment horizontal="center" vertical="center" wrapText="1"/>
    </xf>
    <xf numFmtId="3" fontId="3" fillId="0" borderId="0" xfId="11" applyNumberFormat="1" applyFont="1" applyBorder="1" applyAlignment="1" applyProtection="1">
      <alignment vertical="center"/>
    </xf>
    <xf numFmtId="0" fontId="2" fillId="0" borderId="0" xfId="11" applyFont="1" applyBorder="1" applyAlignment="1" applyProtection="1">
      <alignment horizontal="left" vertical="center"/>
    </xf>
    <xf numFmtId="0" fontId="2" fillId="0" borderId="0" xfId="11" applyFont="1" applyBorder="1" applyAlignment="1" applyProtection="1">
      <alignment horizontal="left" vertical="center" wrapText="1"/>
    </xf>
    <xf numFmtId="0" fontId="3" fillId="0" borderId="0" xfId="11" applyFont="1" applyAlignment="1" applyProtection="1">
      <alignment wrapText="1"/>
    </xf>
    <xf numFmtId="49" fontId="3" fillId="0" borderId="0" xfId="11" applyNumberFormat="1" applyFont="1" applyAlignment="1" applyProtection="1">
      <alignment horizontal="center" wrapText="1"/>
    </xf>
    <xf numFmtId="0" fontId="3" fillId="0" borderId="0" xfId="10" applyFont="1" applyAlignment="1" applyProtection="1">
      <alignment horizontal="centerContinuous"/>
    </xf>
    <xf numFmtId="0" fontId="2" fillId="0" borderId="0" xfId="10" applyFont="1" applyBorder="1" applyAlignment="1" applyProtection="1">
      <alignment wrapText="1"/>
    </xf>
    <xf numFmtId="1" fontId="3" fillId="0" borderId="0" xfId="10" applyNumberFormat="1" applyFont="1" applyBorder="1" applyProtection="1"/>
    <xf numFmtId="0" fontId="2" fillId="0" borderId="0" xfId="10" applyFont="1" applyBorder="1" applyAlignment="1" applyProtection="1">
      <alignment horizontal="right" vertical="center" wrapText="1"/>
    </xf>
    <xf numFmtId="1" fontId="3" fillId="0" borderId="0" xfId="10" applyNumberFormat="1" applyFont="1" applyProtection="1"/>
    <xf numFmtId="0" fontId="3" fillId="0" borderId="0" xfId="10" applyFont="1" applyAlignment="1" applyProtection="1">
      <alignment wrapText="1"/>
    </xf>
    <xf numFmtId="0" fontId="3" fillId="0" borderId="9" xfId="8" applyFont="1" applyBorder="1" applyAlignment="1" applyProtection="1">
      <alignment vertical="top" wrapText="1"/>
    </xf>
    <xf numFmtId="0" fontId="3" fillId="0" borderId="5" xfId="8" applyFont="1" applyBorder="1" applyAlignment="1" applyProtection="1">
      <alignment horizontal="left" vertical="top" wrapText="1"/>
    </xf>
    <xf numFmtId="49" fontId="2" fillId="0" borderId="0" xfId="8" applyNumberFormat="1" applyFont="1" applyBorder="1" applyAlignment="1" applyProtection="1">
      <alignment vertical="top" wrapText="1"/>
    </xf>
    <xf numFmtId="1" fontId="3" fillId="0" borderId="0" xfId="8" applyNumberFormat="1" applyFont="1" applyBorder="1" applyAlignment="1" applyProtection="1">
      <alignment vertical="top" wrapText="1"/>
    </xf>
    <xf numFmtId="0" fontId="3" fillId="0" borderId="0" xfId="8" applyFont="1" applyAlignment="1" applyProtection="1">
      <alignment horizontal="left" vertical="top" wrapText="1"/>
    </xf>
    <xf numFmtId="0" fontId="18" fillId="0" borderId="0" xfId="8" applyFont="1" applyBorder="1" applyAlignment="1" applyProtection="1">
      <alignment vertical="top"/>
    </xf>
    <xf numFmtId="1" fontId="3" fillId="0" borderId="0" xfId="8" applyNumberFormat="1" applyFont="1" applyAlignment="1" applyProtection="1">
      <alignment vertical="top" wrapText="1"/>
    </xf>
    <xf numFmtId="49" fontId="3" fillId="3" borderId="5" xfId="12" applyNumberFormat="1" applyFont="1" applyFill="1" applyBorder="1" applyAlignment="1" applyProtection="1">
      <alignment horizontal="left" vertical="center" wrapText="1"/>
      <protection locked="0"/>
    </xf>
    <xf numFmtId="14" fontId="3" fillId="3" borderId="5" xfId="12" applyNumberFormat="1" applyFont="1" applyFill="1" applyBorder="1" applyAlignment="1" applyProtection="1">
      <alignment horizontal="centerContinuous" vertical="center" wrapText="1"/>
      <protection locked="0"/>
    </xf>
    <xf numFmtId="49" fontId="3" fillId="3" borderId="5" xfId="12" applyNumberFormat="1" applyFont="1" applyFill="1" applyBorder="1" applyProtection="1">
      <protection locked="0"/>
    </xf>
    <xf numFmtId="165" fontId="15" fillId="5" borderId="0" xfId="0" applyNumberFormat="1" applyFont="1" applyFill="1"/>
    <xf numFmtId="165" fontId="15" fillId="0" borderId="0" xfId="0" applyNumberFormat="1" applyFont="1"/>
    <xf numFmtId="3" fontId="2" fillId="3" borderId="7" xfId="8" applyNumberFormat="1" applyFont="1" applyFill="1" applyBorder="1" applyAlignment="1" applyProtection="1">
      <alignment vertical="top"/>
      <protection locked="0"/>
    </xf>
    <xf numFmtId="3" fontId="2" fillId="3" borderId="8" xfId="8" applyNumberFormat="1" applyFont="1" applyFill="1" applyBorder="1" applyAlignment="1" applyProtection="1">
      <alignment vertical="top"/>
      <protection locked="0"/>
    </xf>
    <xf numFmtId="3" fontId="2" fillId="0" borderId="5" xfId="11" applyNumberFormat="1" applyFont="1" applyFill="1" applyBorder="1" applyAlignment="1" applyProtection="1">
      <alignment vertical="center"/>
    </xf>
    <xf numFmtId="3" fontId="2" fillId="3" borderId="5" xfId="8" applyNumberFormat="1" applyFont="1" applyFill="1" applyBorder="1" applyAlignment="1" applyProtection="1">
      <alignment vertical="center"/>
      <protection locked="0"/>
    </xf>
    <xf numFmtId="3" fontId="2" fillId="0" borderId="11" xfId="11" applyNumberFormat="1" applyFont="1" applyFill="1" applyBorder="1" applyAlignment="1" applyProtection="1">
      <alignment vertical="center"/>
    </xf>
    <xf numFmtId="3" fontId="2" fillId="0" borderId="16" xfId="11" applyNumberFormat="1" applyFont="1" applyBorder="1" applyAlignment="1" applyProtection="1">
      <alignment vertical="center"/>
    </xf>
    <xf numFmtId="3" fontId="2" fillId="0" borderId="25" xfId="11" applyNumberFormat="1" applyFont="1" applyBorder="1" applyAlignment="1" applyProtection="1">
      <alignment vertical="center"/>
    </xf>
    <xf numFmtId="0" fontId="26" fillId="6" borderId="33" xfId="12" applyFont="1" applyFill="1" applyBorder="1" applyAlignment="1" applyProtection="1">
      <alignment horizontal="center" vertical="center"/>
    </xf>
    <xf numFmtId="0" fontId="3" fillId="0" borderId="33" xfId="0" applyFont="1" applyFill="1" applyBorder="1" applyAlignment="1">
      <alignment vertical="center" wrapText="1"/>
    </xf>
    <xf numFmtId="0" fontId="3" fillId="0" borderId="33" xfId="12" applyFont="1" applyFill="1" applyBorder="1" applyAlignment="1" applyProtection="1">
      <alignment horizontal="center" vertical="center" wrapText="1"/>
    </xf>
    <xf numFmtId="0" fontId="27" fillId="7" borderId="33" xfId="0" applyFont="1" applyFill="1" applyBorder="1" applyAlignment="1">
      <alignment horizontal="center" vertical="center" wrapText="1"/>
    </xf>
    <xf numFmtId="3" fontId="3" fillId="0" borderId="7" xfId="8" applyNumberFormat="1" applyFont="1" applyBorder="1" applyAlignment="1" applyProtection="1">
      <alignment vertical="top" wrapText="1"/>
    </xf>
    <xf numFmtId="3" fontId="3" fillId="0" borderId="8" xfId="8" applyNumberFormat="1" applyFont="1" applyBorder="1" applyAlignment="1" applyProtection="1">
      <alignment vertical="top" wrapText="1"/>
    </xf>
    <xf numFmtId="3" fontId="3" fillId="0" borderId="5" xfId="8" applyNumberFormat="1" applyFont="1" applyBorder="1" applyAlignment="1" applyProtection="1">
      <alignment vertical="top" wrapText="1"/>
    </xf>
    <xf numFmtId="3" fontId="3" fillId="0" borderId="11" xfId="8" applyNumberFormat="1" applyFont="1" applyBorder="1" applyAlignment="1" applyProtection="1">
      <alignment vertical="top" wrapText="1"/>
    </xf>
    <xf numFmtId="3" fontId="10" fillId="0" borderId="5" xfId="8" applyNumberFormat="1" applyFont="1" applyBorder="1" applyAlignment="1" applyProtection="1">
      <alignment vertical="top" wrapText="1"/>
    </xf>
    <xf numFmtId="3" fontId="10" fillId="0" borderId="11" xfId="8" applyNumberFormat="1" applyFont="1" applyBorder="1" applyAlignment="1" applyProtection="1">
      <alignment vertical="top" wrapText="1"/>
    </xf>
    <xf numFmtId="3" fontId="2" fillId="0" borderId="5" xfId="8" applyNumberFormat="1" applyFont="1" applyBorder="1" applyAlignment="1" applyProtection="1">
      <alignment vertical="top" wrapText="1"/>
    </xf>
    <xf numFmtId="3" fontId="2" fillId="0" borderId="11" xfId="8" applyNumberFormat="1" applyFont="1" applyBorder="1" applyAlignment="1" applyProtection="1">
      <alignment vertical="top" wrapText="1"/>
    </xf>
    <xf numFmtId="3" fontId="2" fillId="0" borderId="12" xfId="8" applyNumberFormat="1" applyFont="1" applyBorder="1" applyAlignment="1" applyProtection="1">
      <alignment vertical="top" wrapText="1"/>
    </xf>
    <xf numFmtId="3" fontId="2" fillId="0" borderId="14" xfId="8" applyNumberFormat="1" applyFont="1" applyBorder="1" applyAlignment="1" applyProtection="1">
      <alignment vertical="top" wrapText="1"/>
    </xf>
    <xf numFmtId="3" fontId="2" fillId="0" borderId="16" xfId="8" applyNumberFormat="1" applyFont="1" applyBorder="1" applyAlignment="1" applyProtection="1">
      <alignment vertical="center" wrapText="1"/>
    </xf>
    <xf numFmtId="3" fontId="2" fillId="0" borderId="25" xfId="8" applyNumberFormat="1" applyFont="1" applyBorder="1" applyAlignment="1" applyProtection="1">
      <alignment vertical="center" wrapText="1"/>
    </xf>
    <xf numFmtId="3" fontId="3" fillId="4" borderId="7" xfId="5" applyNumberFormat="1" applyFont="1" applyFill="1" applyBorder="1" applyAlignment="1" applyProtection="1">
      <alignment vertical="top" wrapText="1"/>
    </xf>
    <xf numFmtId="3" fontId="3" fillId="4" borderId="8" xfId="5" applyNumberFormat="1" applyFont="1" applyFill="1" applyBorder="1" applyAlignment="1" applyProtection="1">
      <alignment vertical="top" wrapText="1"/>
    </xf>
    <xf numFmtId="3" fontId="3" fillId="4" borderId="5" xfId="5" applyNumberFormat="1" applyFont="1" applyFill="1" applyBorder="1" applyAlignment="1" applyProtection="1">
      <alignment vertical="top" wrapText="1"/>
    </xf>
    <xf numFmtId="3" fontId="3" fillId="4" borderId="11" xfId="5" applyNumberFormat="1" applyFont="1" applyFill="1" applyBorder="1" applyAlignment="1" applyProtection="1">
      <alignment vertical="top" wrapText="1"/>
    </xf>
    <xf numFmtId="3" fontId="10" fillId="0" borderId="5" xfId="8" applyNumberFormat="1" applyFont="1" applyBorder="1" applyAlignment="1" applyProtection="1">
      <alignment vertical="center" wrapText="1"/>
    </xf>
    <xf numFmtId="3" fontId="10" fillId="0" borderId="11" xfId="8" applyNumberFormat="1" applyFont="1" applyBorder="1" applyAlignment="1" applyProtection="1">
      <alignment vertical="center" wrapText="1"/>
    </xf>
    <xf numFmtId="3" fontId="2" fillId="0" borderId="5" xfId="5" applyNumberFormat="1" applyFont="1" applyBorder="1" applyAlignment="1" applyProtection="1">
      <alignment vertical="top" wrapText="1"/>
    </xf>
    <xf numFmtId="3" fontId="2" fillId="0" borderId="11" xfId="5" applyNumberFormat="1" applyFont="1" applyBorder="1" applyAlignment="1" applyProtection="1">
      <alignment vertical="top" wrapText="1"/>
    </xf>
    <xf numFmtId="3" fontId="3" fillId="0" borderId="5" xfId="8" applyNumberFormat="1" applyFont="1" applyFill="1" applyBorder="1" applyAlignment="1" applyProtection="1">
      <alignment vertical="top" wrapText="1"/>
    </xf>
    <xf numFmtId="3" fontId="3" fillId="0" borderId="11" xfId="8" applyNumberFormat="1" applyFont="1" applyFill="1" applyBorder="1" applyAlignment="1" applyProtection="1">
      <alignment vertical="top" wrapText="1"/>
    </xf>
    <xf numFmtId="3" fontId="3" fillId="0" borderId="5" xfId="5" applyNumberFormat="1" applyFont="1" applyBorder="1" applyAlignment="1" applyProtection="1">
      <alignment vertical="top" wrapText="1"/>
    </xf>
    <xf numFmtId="3" fontId="3" fillId="0" borderId="11" xfId="5" applyNumberFormat="1" applyFont="1" applyBorder="1" applyAlignment="1" applyProtection="1">
      <alignment vertical="top" wrapText="1"/>
    </xf>
    <xf numFmtId="3" fontId="3" fillId="0" borderId="12" xfId="5" applyNumberFormat="1" applyFont="1" applyBorder="1" applyAlignment="1" applyProtection="1">
      <alignment vertical="top" wrapText="1"/>
    </xf>
    <xf numFmtId="3" fontId="3" fillId="0" borderId="14" xfId="5" applyNumberFormat="1" applyFont="1" applyBorder="1" applyAlignment="1" applyProtection="1">
      <alignment vertical="top" wrapText="1"/>
    </xf>
    <xf numFmtId="3" fontId="3" fillId="0" borderId="7" xfId="5" applyNumberFormat="1" applyFont="1" applyBorder="1" applyAlignment="1" applyProtection="1">
      <alignment vertical="top" wrapText="1"/>
    </xf>
    <xf numFmtId="3" fontId="3" fillId="0" borderId="8" xfId="5" applyNumberFormat="1" applyFont="1" applyBorder="1" applyAlignment="1" applyProtection="1">
      <alignment vertical="top" wrapText="1"/>
    </xf>
    <xf numFmtId="3" fontId="3" fillId="0" borderId="11" xfId="8" applyNumberFormat="1" applyFont="1" applyBorder="1" applyAlignment="1" applyProtection="1">
      <alignment vertical="top"/>
    </xf>
    <xf numFmtId="3" fontId="3" fillId="0" borderId="5" xfId="5" applyNumberFormat="1" applyFont="1" applyBorder="1" applyAlignment="1" applyProtection="1">
      <alignment vertical="top"/>
    </xf>
    <xf numFmtId="3" fontId="3" fillId="0" borderId="11" xfId="5" applyNumberFormat="1" applyFont="1" applyBorder="1" applyAlignment="1" applyProtection="1">
      <alignment vertical="top"/>
    </xf>
    <xf numFmtId="3" fontId="3" fillId="0" borderId="12" xfId="5" applyNumberFormat="1" applyFont="1" applyBorder="1" applyAlignment="1" applyProtection="1">
      <alignment vertical="top"/>
    </xf>
    <xf numFmtId="3" fontId="3" fillId="0" borderId="14" xfId="5" applyNumberFormat="1" applyFont="1" applyBorder="1" applyAlignment="1" applyProtection="1">
      <alignment vertical="top"/>
    </xf>
    <xf numFmtId="3" fontId="2" fillId="0" borderId="5" xfId="10" applyNumberFormat="1" applyFont="1" applyBorder="1" applyAlignment="1" applyProtection="1">
      <alignment vertical="center"/>
    </xf>
    <xf numFmtId="3" fontId="2" fillId="0" borderId="11" xfId="10" applyNumberFormat="1" applyFont="1" applyBorder="1" applyAlignment="1" applyProtection="1">
      <alignment vertical="center"/>
    </xf>
    <xf numFmtId="3" fontId="10" fillId="0" borderId="5" xfId="10" applyNumberFormat="1" applyFont="1" applyBorder="1" applyAlignment="1" applyProtection="1">
      <alignment vertical="center"/>
    </xf>
    <xf numFmtId="3" fontId="10" fillId="0" borderId="11" xfId="10" applyNumberFormat="1" applyFont="1" applyBorder="1" applyAlignment="1" applyProtection="1">
      <alignment vertical="center"/>
    </xf>
    <xf numFmtId="3" fontId="2" fillId="0" borderId="16" xfId="10" applyNumberFormat="1" applyFont="1" applyBorder="1" applyAlignment="1" applyProtection="1">
      <alignment vertical="center"/>
    </xf>
    <xf numFmtId="3" fontId="2" fillId="0" borderId="25" xfId="10" applyNumberFormat="1" applyFont="1" applyBorder="1" applyAlignment="1" applyProtection="1">
      <alignment vertical="center"/>
    </xf>
    <xf numFmtId="3" fontId="3" fillId="0" borderId="7" xfId="10" applyNumberFormat="1" applyFont="1" applyBorder="1" applyAlignment="1" applyProtection="1">
      <alignment vertical="center"/>
    </xf>
    <xf numFmtId="3" fontId="3" fillId="0" borderId="8" xfId="10" applyNumberFormat="1" applyFont="1" applyBorder="1" applyAlignment="1" applyProtection="1">
      <alignment vertical="center"/>
    </xf>
    <xf numFmtId="3" fontId="2" fillId="0" borderId="7" xfId="10" applyNumberFormat="1" applyFont="1" applyFill="1" applyBorder="1" applyAlignment="1" applyProtection="1">
      <alignment vertical="center"/>
    </xf>
    <xf numFmtId="3" fontId="2" fillId="0" borderId="8" xfId="10" applyNumberFormat="1" applyFont="1" applyFill="1" applyBorder="1" applyAlignment="1" applyProtection="1">
      <alignment vertical="center"/>
    </xf>
    <xf numFmtId="3" fontId="10" fillId="0" borderId="12" xfId="10" applyNumberFormat="1" applyFont="1" applyBorder="1" applyAlignment="1" applyProtection="1">
      <alignment vertical="center"/>
    </xf>
    <xf numFmtId="3" fontId="10" fillId="0" borderId="14" xfId="10" applyNumberFormat="1" applyFont="1" applyBorder="1" applyAlignment="1" applyProtection="1">
      <alignment vertical="center"/>
    </xf>
    <xf numFmtId="3" fontId="2" fillId="3" borderId="11" xfId="8" applyNumberFormat="1" applyFont="1" applyFill="1" applyBorder="1" applyAlignment="1" applyProtection="1">
      <alignment vertical="center"/>
      <protection locked="0"/>
    </xf>
    <xf numFmtId="3" fontId="10" fillId="3" borderId="5" xfId="8" applyNumberFormat="1" applyFont="1" applyFill="1" applyBorder="1" applyAlignment="1" applyProtection="1">
      <alignment vertical="center"/>
      <protection locked="0"/>
    </xf>
    <xf numFmtId="4" fontId="3" fillId="0" borderId="33" xfId="12" applyNumberFormat="1" applyFont="1" applyFill="1" applyBorder="1" applyAlignment="1" applyProtection="1">
      <alignment horizontal="right" vertical="center" wrapText="1" indent="1"/>
    </xf>
    <xf numFmtId="10" fontId="3" fillId="0" borderId="33" xfId="13" applyNumberFormat="1" applyFont="1" applyFill="1" applyBorder="1" applyAlignment="1" applyProtection="1">
      <alignment horizontal="right" vertical="center" wrapText="1" indent="1"/>
    </xf>
    <xf numFmtId="0" fontId="28" fillId="7" borderId="34" xfId="0" applyFont="1" applyFill="1" applyBorder="1" applyAlignment="1">
      <alignment horizontal="left" vertical="center"/>
    </xf>
    <xf numFmtId="0" fontId="28" fillId="7" borderId="35" xfId="0" applyFont="1" applyFill="1" applyBorder="1" applyAlignment="1">
      <alignment horizontal="left" vertical="center"/>
    </xf>
    <xf numFmtId="0" fontId="29" fillId="7" borderId="36" xfId="0" applyFont="1" applyFill="1" applyBorder="1" applyAlignment="1">
      <alignment horizontal="left" indent="2"/>
    </xf>
    <xf numFmtId="0" fontId="30" fillId="0" borderId="0" xfId="0" applyFont="1" applyAlignment="1">
      <alignment vertical="center"/>
    </xf>
    <xf numFmtId="10" fontId="3" fillId="0" borderId="33" xfId="12" applyNumberFormat="1" applyFont="1" applyFill="1" applyBorder="1" applyAlignment="1" applyProtection="1">
      <alignment horizontal="right" vertical="center" wrapText="1" indent="1"/>
    </xf>
    <xf numFmtId="0" fontId="27" fillId="7" borderId="36" xfId="0" applyFont="1" applyFill="1" applyBorder="1" applyAlignment="1">
      <alignment horizontal="center" vertical="center" wrapText="1"/>
    </xf>
    <xf numFmtId="4" fontId="3" fillId="0" borderId="33" xfId="13" applyNumberFormat="1" applyFont="1" applyFill="1" applyBorder="1" applyAlignment="1" applyProtection="1">
      <alignment horizontal="right" vertical="center" wrapText="1" indent="1"/>
    </xf>
    <xf numFmtId="3" fontId="3" fillId="0" borderId="5" xfId="11" applyNumberFormat="1" applyFont="1" applyFill="1" applyBorder="1" applyAlignment="1" applyProtection="1">
      <alignment vertical="center"/>
    </xf>
    <xf numFmtId="3" fontId="2" fillId="0" borderId="16" xfId="11" applyNumberFormat="1" applyFont="1" applyFill="1" applyBorder="1" applyAlignment="1" applyProtection="1">
      <alignment vertical="center"/>
    </xf>
    <xf numFmtId="3" fontId="2" fillId="0" borderId="12" xfId="11" applyNumberFormat="1" applyFont="1" applyFill="1" applyBorder="1" applyAlignment="1" applyProtection="1">
      <alignment vertical="center"/>
    </xf>
    <xf numFmtId="3" fontId="2" fillId="0" borderId="5" xfId="11" applyNumberFormat="1" applyFont="1" applyBorder="1" applyAlignment="1" applyProtection="1">
      <alignment vertical="center"/>
    </xf>
    <xf numFmtId="3" fontId="2" fillId="0" borderId="11" xfId="11" applyNumberFormat="1" applyFont="1" applyBorder="1" applyAlignment="1" applyProtection="1">
      <alignment vertical="center"/>
    </xf>
    <xf numFmtId="3" fontId="2" fillId="4" borderId="5" xfId="11" applyNumberFormat="1" applyFont="1" applyFill="1" applyBorder="1" applyAlignment="1" applyProtection="1">
      <alignment vertical="center"/>
    </xf>
    <xf numFmtId="3" fontId="3" fillId="0" borderId="21" xfId="9" applyNumberFormat="1" applyFont="1" applyFill="1" applyBorder="1" applyAlignment="1" applyProtection="1">
      <alignment wrapText="1"/>
    </xf>
    <xf numFmtId="3" fontId="3" fillId="0" borderId="22" xfId="9" applyNumberFormat="1" applyFont="1" applyFill="1" applyBorder="1" applyAlignment="1" applyProtection="1">
      <alignment wrapText="1"/>
    </xf>
    <xf numFmtId="3" fontId="2" fillId="0" borderId="18" xfId="9" applyNumberFormat="1" applyFont="1" applyFill="1" applyBorder="1" applyAlignment="1" applyProtection="1">
      <alignment wrapText="1"/>
    </xf>
    <xf numFmtId="3" fontId="2" fillId="0" borderId="19" xfId="9" applyNumberFormat="1" applyFont="1" applyFill="1" applyBorder="1" applyAlignment="1" applyProtection="1">
      <alignment wrapText="1"/>
    </xf>
    <xf numFmtId="3" fontId="2" fillId="0" borderId="12" xfId="9" applyNumberFormat="1" applyFont="1" applyFill="1" applyBorder="1" applyAlignment="1" applyProtection="1">
      <alignment wrapText="1"/>
    </xf>
    <xf numFmtId="3" fontId="2" fillId="0" borderId="14" xfId="9" applyNumberFormat="1" applyFont="1" applyFill="1" applyBorder="1" applyAlignment="1" applyProtection="1">
      <alignment wrapText="1"/>
    </xf>
    <xf numFmtId="0" fontId="20" fillId="0" borderId="0" xfId="0" applyNumberFormat="1" applyFont="1" applyAlignment="1" applyProtection="1">
      <alignment horizontal="centerContinuous"/>
    </xf>
    <xf numFmtId="0" fontId="3" fillId="0" borderId="0" xfId="0" applyNumberFormat="1" applyFont="1" applyAlignment="1" applyProtection="1">
      <alignment horizontal="centerContinuous"/>
    </xf>
    <xf numFmtId="0" fontId="3" fillId="0" borderId="0" xfId="0" applyFont="1" applyProtection="1">
      <protection hidden="1"/>
    </xf>
    <xf numFmtId="0" fontId="2" fillId="0" borderId="0" xfId="0" applyNumberFormat="1" applyFont="1" applyAlignment="1" applyProtection="1">
      <alignment horizontal="centerContinuous"/>
    </xf>
    <xf numFmtId="0" fontId="2" fillId="0" borderId="0" xfId="0" applyFont="1" applyProtection="1">
      <protection hidden="1"/>
    </xf>
    <xf numFmtId="0" fontId="31" fillId="0" borderId="37" xfId="0" applyFont="1" applyBorder="1" applyAlignment="1">
      <alignment horizontal="center" vertical="center"/>
    </xf>
    <xf numFmtId="0" fontId="31" fillId="0" borderId="37" xfId="0" applyFont="1" applyBorder="1" applyAlignment="1">
      <alignment horizontal="center" vertical="center" wrapText="1"/>
    </xf>
    <xf numFmtId="0" fontId="32" fillId="8" borderId="37" xfId="0" applyFont="1" applyFill="1" applyBorder="1" applyAlignment="1" applyProtection="1">
      <alignment horizontal="center" vertical="center"/>
    </xf>
    <xf numFmtId="0" fontId="32" fillId="8" borderId="37" xfId="0" applyFont="1" applyFill="1" applyBorder="1" applyAlignment="1">
      <alignment horizontal="center" vertical="center"/>
    </xf>
    <xf numFmtId="0" fontId="32" fillId="9" borderId="37" xfId="0" applyFont="1" applyFill="1" applyBorder="1" applyAlignment="1">
      <alignment horizontal="center" vertical="center"/>
    </xf>
    <xf numFmtId="0" fontId="32" fillId="10" borderId="37" xfId="0" applyFont="1" applyFill="1" applyBorder="1" applyAlignment="1">
      <alignment horizontal="center" vertical="center"/>
    </xf>
    <xf numFmtId="0" fontId="32" fillId="11" borderId="37" xfId="0" applyFont="1" applyFill="1" applyBorder="1" applyAlignment="1">
      <alignment horizontal="center" vertical="center"/>
    </xf>
    <xf numFmtId="3" fontId="33" fillId="0" borderId="37" xfId="0" applyNumberFormat="1" applyFont="1" applyBorder="1" applyAlignment="1">
      <alignment horizontal="right" vertical="center" indent="1"/>
    </xf>
    <xf numFmtId="4" fontId="33" fillId="0" borderId="37" xfId="0" applyNumberFormat="1" applyFont="1" applyBorder="1" applyAlignment="1">
      <alignment horizontal="right" vertical="center" indent="1"/>
    </xf>
    <xf numFmtId="0" fontId="34" fillId="0" borderId="37" xfId="0" applyFont="1" applyFill="1" applyBorder="1" applyAlignment="1">
      <alignment horizontal="center" vertical="center"/>
    </xf>
    <xf numFmtId="0" fontId="34" fillId="0" borderId="37" xfId="0" applyFont="1" applyBorder="1" applyAlignment="1">
      <alignment horizontal="center" vertical="center" wrapText="1"/>
    </xf>
    <xf numFmtId="3" fontId="3" fillId="0" borderId="33" xfId="12" applyNumberFormat="1" applyFont="1" applyFill="1" applyBorder="1" applyAlignment="1" applyProtection="1">
      <alignment horizontal="right" vertical="center" wrapText="1" indent="1"/>
    </xf>
    <xf numFmtId="0" fontId="3" fillId="12" borderId="5" xfId="6" applyFont="1" applyFill="1" applyBorder="1" applyAlignment="1" applyProtection="1">
      <alignment horizontal="left" vertical="center" wrapText="1"/>
      <protection locked="0"/>
    </xf>
    <xf numFmtId="49" fontId="3" fillId="12" borderId="5" xfId="6" applyNumberFormat="1" applyFont="1" applyFill="1" applyBorder="1" applyAlignment="1" applyProtection="1">
      <alignment horizontal="center" vertical="center" wrapText="1"/>
      <protection locked="0"/>
    </xf>
    <xf numFmtId="0" fontId="2" fillId="0" borderId="28" xfId="12" applyFont="1" applyBorder="1" applyAlignment="1" applyProtection="1">
      <alignment horizontal="centerContinuous" vertical="center" wrapText="1"/>
    </xf>
    <xf numFmtId="0" fontId="3" fillId="0" borderId="29" xfId="12" applyFont="1" applyBorder="1" applyAlignment="1" applyProtection="1">
      <alignment horizontal="centerContinuous" vertical="center" wrapText="1"/>
    </xf>
    <xf numFmtId="49" fontId="35" fillId="0" borderId="28" xfId="12" applyNumberFormat="1" applyFont="1" applyFill="1" applyBorder="1" applyAlignment="1" applyProtection="1">
      <alignment horizontal="centerContinuous"/>
    </xf>
    <xf numFmtId="0" fontId="36" fillId="0" borderId="29" xfId="12" applyFont="1" applyFill="1" applyBorder="1" applyAlignment="1" applyProtection="1">
      <alignment horizontal="centerContinuous" vertical="center" wrapText="1"/>
    </xf>
    <xf numFmtId="0" fontId="2" fillId="0" borderId="3" xfId="12" applyFont="1" applyFill="1" applyBorder="1" applyAlignment="1" applyProtection="1">
      <alignment horizontal="centerContinuous" vertical="center" wrapText="1"/>
    </xf>
    <xf numFmtId="0" fontId="3" fillId="0" borderId="4" xfId="12" applyFont="1" applyFill="1" applyBorder="1" applyAlignment="1" applyProtection="1">
      <alignment horizontal="centerContinuous" vertical="center" wrapText="1"/>
    </xf>
    <xf numFmtId="0" fontId="35" fillId="0" borderId="28" xfId="12" applyFont="1" applyBorder="1" applyAlignment="1" applyProtection="1">
      <alignment horizontal="centerContinuous" vertical="center" wrapText="1"/>
    </xf>
    <xf numFmtId="0" fontId="31" fillId="0" borderId="0" xfId="0" applyFont="1" applyProtection="1"/>
    <xf numFmtId="0" fontId="22" fillId="0" borderId="0" xfId="9" applyFont="1" applyAlignment="1" applyProtection="1">
      <alignment wrapText="1"/>
    </xf>
    <xf numFmtId="0" fontId="21" fillId="0" borderId="0" xfId="9" applyFont="1" applyAlignment="1" applyProtection="1">
      <alignment horizontal="left" wrapText="1"/>
    </xf>
    <xf numFmtId="0" fontId="3" fillId="0" borderId="0" xfId="8" applyFont="1" applyBorder="1" applyAlignment="1" applyProtection="1">
      <alignment horizontal="right" vertical="center" indent="2"/>
      <protection hidden="1"/>
    </xf>
    <xf numFmtId="0" fontId="3" fillId="0" borderId="0" xfId="8" applyFont="1" applyBorder="1" applyAlignment="1" applyProtection="1">
      <alignment horizontal="right" vertical="center" indent="2"/>
    </xf>
    <xf numFmtId="0" fontId="3" fillId="0" borderId="0" xfId="8" applyFont="1" applyAlignment="1" applyProtection="1">
      <alignment vertical="top" wrapText="1"/>
      <protection locked="0"/>
    </xf>
    <xf numFmtId="164" fontId="3" fillId="0" borderId="0" xfId="8" applyNumberFormat="1" applyFont="1" applyAlignment="1" applyProtection="1">
      <alignment vertical="center"/>
    </xf>
    <xf numFmtId="3" fontId="0" fillId="0" borderId="0" xfId="0" applyNumberFormat="1"/>
    <xf numFmtId="0" fontId="37" fillId="0" borderId="0" xfId="0" applyFont="1" applyProtection="1">
      <protection hidden="1"/>
    </xf>
    <xf numFmtId="0" fontId="31" fillId="0" borderId="0" xfId="0" applyFont="1" applyProtection="1">
      <protection hidden="1"/>
    </xf>
    <xf numFmtId="49" fontId="23" fillId="3" borderId="30" xfId="3" applyNumberFormat="1" applyFont="1" applyFill="1" applyBorder="1" applyAlignment="1" applyProtection="1">
      <protection locked="0"/>
    </xf>
    <xf numFmtId="49" fontId="23" fillId="3" borderId="2" xfId="3" applyNumberFormat="1" applyFont="1" applyFill="1" applyBorder="1" applyAlignment="1" applyProtection="1">
      <protection locked="0"/>
    </xf>
    <xf numFmtId="49" fontId="23" fillId="3" borderId="5" xfId="3" applyNumberFormat="1" applyFont="1" applyFill="1" applyBorder="1" applyAlignment="1" applyProtection="1">
      <protection locked="0"/>
    </xf>
    <xf numFmtId="1" fontId="24" fillId="3" borderId="11" xfId="8" applyNumberFormat="1" applyFont="1" applyFill="1" applyBorder="1" applyAlignment="1" applyProtection="1">
      <alignment vertical="top" wrapText="1"/>
      <protection locked="0"/>
    </xf>
    <xf numFmtId="3" fontId="36" fillId="3" borderId="5" xfId="8" applyNumberFormat="1" applyFont="1" applyFill="1" applyBorder="1" applyAlignment="1" applyProtection="1">
      <alignment vertical="top"/>
      <protection locked="0"/>
    </xf>
    <xf numFmtId="0" fontId="3" fillId="0" borderId="0" xfId="8" applyFont="1" applyAlignment="1" applyProtection="1">
      <alignment vertical="top" wrapText="1"/>
      <protection locked="0"/>
    </xf>
    <xf numFmtId="164" fontId="3" fillId="0" borderId="0" xfId="8" applyNumberFormat="1" applyFont="1" applyAlignment="1" applyProtection="1">
      <alignment horizontal="left" vertical="center"/>
    </xf>
    <xf numFmtId="0" fontId="3" fillId="0" borderId="0" xfId="8" applyFont="1" applyBorder="1" applyAlignment="1" applyProtection="1">
      <alignment vertical="center"/>
    </xf>
    <xf numFmtId="0" fontId="3" fillId="0" borderId="0" xfId="8" applyFont="1" applyBorder="1" applyAlignment="1" applyProtection="1">
      <alignment horizontal="left" vertical="center"/>
    </xf>
    <xf numFmtId="0" fontId="3" fillId="0" borderId="0" xfId="10" applyFont="1" applyBorder="1" applyAlignment="1" applyProtection="1">
      <alignment horizontal="left" wrapText="1"/>
    </xf>
    <xf numFmtId="0" fontId="21" fillId="0" borderId="0" xfId="9" applyFont="1" applyAlignment="1" applyProtection="1">
      <alignment horizontal="left" wrapText="1"/>
    </xf>
    <xf numFmtId="0" fontId="2" fillId="0" borderId="31" xfId="11" applyFont="1" applyBorder="1" applyAlignment="1" applyProtection="1">
      <alignment horizontal="center" vertical="center" wrapText="1"/>
    </xf>
    <xf numFmtId="0" fontId="2" fillId="0" borderId="24" xfId="11" applyFont="1" applyBorder="1" applyAlignment="1" applyProtection="1">
      <alignment horizontal="center" vertical="center" wrapText="1"/>
    </xf>
    <xf numFmtId="0" fontId="2" fillId="0" borderId="21" xfId="11" applyFont="1" applyBorder="1" applyAlignment="1" applyProtection="1">
      <alignment horizontal="center" vertical="center" wrapText="1"/>
    </xf>
    <xf numFmtId="0" fontId="2" fillId="0" borderId="5" xfId="11" applyFont="1" applyBorder="1" applyAlignment="1" applyProtection="1">
      <alignment horizontal="center" vertical="center" wrapText="1"/>
    </xf>
    <xf numFmtId="0" fontId="2" fillId="0" borderId="32" xfId="11" applyFont="1" applyBorder="1" applyAlignment="1" applyProtection="1">
      <alignment horizontal="center" vertical="center" wrapText="1"/>
    </xf>
    <xf numFmtId="0" fontId="2" fillId="0" borderId="23" xfId="11" applyFont="1" applyBorder="1" applyAlignment="1" applyProtection="1">
      <alignment horizontal="center" vertical="center" wrapText="1"/>
    </xf>
    <xf numFmtId="0" fontId="2" fillId="0" borderId="20" xfId="11" applyFont="1" applyBorder="1" applyAlignment="1" applyProtection="1">
      <alignment horizontal="center" vertical="center" wrapText="1"/>
    </xf>
    <xf numFmtId="49" fontId="2" fillId="0" borderId="31" xfId="11" applyNumberFormat="1" applyFont="1" applyBorder="1" applyAlignment="1" applyProtection="1">
      <alignment horizontal="center" vertical="center" wrapText="1"/>
    </xf>
    <xf numFmtId="49" fontId="2" fillId="0" borderId="24" xfId="11" applyNumberFormat="1" applyFont="1" applyBorder="1" applyAlignment="1" applyProtection="1">
      <alignment horizontal="center" vertical="center" wrapText="1"/>
    </xf>
    <xf numFmtId="49" fontId="2" fillId="0" borderId="21" xfId="11" applyNumberFormat="1" applyFont="1" applyBorder="1" applyAlignment="1" applyProtection="1">
      <alignment horizontal="center" vertical="center" wrapText="1"/>
    </xf>
    <xf numFmtId="0" fontId="2" fillId="0" borderId="12" xfId="11" applyFont="1" applyBorder="1" applyAlignment="1" applyProtection="1">
      <alignment horizontal="center" vertical="center" wrapText="1"/>
    </xf>
  </cellXfs>
  <cellStyles count="14">
    <cellStyle name="Currency 2" xfId="1"/>
    <cellStyle name="Euro" xfId="2"/>
    <cellStyle name="Hyperlink" xfId="3" builtinId="8"/>
    <cellStyle name="Normal" xfId="0" builtinId="0"/>
    <cellStyle name="Normal 16" xfId="4"/>
    <cellStyle name="Normal 2" xfId="5"/>
    <cellStyle name="Normal_El. 7.5" xfId="6"/>
    <cellStyle name="Normal_Spravki_kod" xfId="7"/>
    <cellStyle name="Normal_Баланс" xfId="8"/>
    <cellStyle name="Normal_Отч.парич.поток" xfId="9"/>
    <cellStyle name="Normal_Отч.прих-разх" xfId="10"/>
    <cellStyle name="Normal_Отч.собств.кап." xfId="11"/>
    <cellStyle name="Normal_Финансов отчет" xfId="12"/>
    <cellStyle name="Percent" xfId="13" builtinId="5"/>
  </cellStyles>
  <dxfs count="6">
    <dxf>
      <font>
        <color rgb="FFFF0000"/>
      </font>
      <fill>
        <patternFill>
          <bgColor rgb="FFFFCCCC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600"/>
      </font>
      <fill>
        <patternFill>
          <bgColor rgb="FFCCFFCC"/>
        </patternFill>
      </fill>
    </dxf>
    <dxf>
      <fill>
        <patternFill>
          <bgColor rgb="FFFFFF00"/>
        </patternFill>
      </fill>
    </dxf>
    <dxf>
      <font>
        <color rgb="FF006600"/>
      </font>
      <fill>
        <patternFill>
          <bgColor rgb="FFCCFFCC"/>
        </patternFill>
      </fill>
    </dxf>
    <dxf>
      <font>
        <color rgb="FFFF0000"/>
      </font>
      <fill>
        <patternFill>
          <bgColor rgb="FFFFC8C8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AA29"/>
  <sheetViews>
    <sheetView view="pageBreakPreview" topLeftCell="A4" zoomScaleNormal="100" zoomScaleSheetLayoutView="100" workbookViewId="0">
      <selection activeCell="B21" sqref="B21"/>
    </sheetView>
  </sheetViews>
  <sheetFormatPr defaultRowHeight="15.75"/>
  <cols>
    <col min="1" max="1" width="30.7109375" style="466" customWidth="1"/>
    <col min="2" max="2" width="65.7109375" style="466" customWidth="1"/>
    <col min="3" max="26" width="9.140625" style="466"/>
    <col min="27" max="27" width="9.85546875" style="466" bestFit="1" customWidth="1"/>
    <col min="28" max="16384" width="9.140625" style="466"/>
  </cols>
  <sheetData>
    <row r="1" spans="1:27">
      <c r="A1" s="1" t="s">
        <v>654</v>
      </c>
      <c r="B1" s="2"/>
      <c r="Z1" s="474">
        <v>1</v>
      </c>
      <c r="AA1" s="475">
        <f>IF(ISBLANK(_endDate),"",_endDate)</f>
        <v>45657</v>
      </c>
    </row>
    <row r="2" spans="1:27">
      <c r="A2" s="465" t="s">
        <v>678</v>
      </c>
      <c r="B2" s="460"/>
      <c r="Z2" s="474">
        <v>2</v>
      </c>
      <c r="AA2" s="475">
        <f>IF(ISBLANK(_pdeReportingDate),"",_pdeReportingDate)</f>
        <v>45687</v>
      </c>
    </row>
    <row r="3" spans="1:27">
      <c r="A3" s="461" t="s">
        <v>653</v>
      </c>
      <c r="B3" s="462"/>
      <c r="Z3" s="474">
        <v>3</v>
      </c>
      <c r="AA3" s="475" t="str">
        <f>IF(ISBLANK(_authorName),"",_authorName)</f>
        <v>Мария Николова</v>
      </c>
    </row>
    <row r="4" spans="1:27">
      <c r="A4" s="459" t="s">
        <v>679</v>
      </c>
      <c r="B4" s="460"/>
    </row>
    <row r="5" spans="1:27" ht="31.5">
      <c r="A5" s="463" t="s">
        <v>680</v>
      </c>
      <c r="B5" s="464"/>
    </row>
    <row r="7" spans="1:27">
      <c r="A7" s="1"/>
      <c r="B7" s="2"/>
    </row>
    <row r="8" spans="1:27">
      <c r="A8" s="5" t="s">
        <v>0</v>
      </c>
      <c r="B8" s="6"/>
    </row>
    <row r="9" spans="1:27">
      <c r="A9" s="7" t="s">
        <v>1</v>
      </c>
      <c r="B9" s="357">
        <v>45292</v>
      </c>
    </row>
    <row r="10" spans="1:27">
      <c r="A10" s="7" t="s">
        <v>2</v>
      </c>
      <c r="B10" s="357">
        <v>45657</v>
      </c>
    </row>
    <row r="11" spans="1:27">
      <c r="A11" s="7" t="s">
        <v>666</v>
      </c>
      <c r="B11" s="357">
        <v>45687</v>
      </c>
    </row>
    <row r="12" spans="1:27">
      <c r="A12" s="8"/>
      <c r="B12" s="9"/>
    </row>
    <row r="13" spans="1:27">
      <c r="A13" s="3" t="s">
        <v>662</v>
      </c>
      <c r="B13" s="4"/>
    </row>
    <row r="14" spans="1:27">
      <c r="A14" s="7" t="s">
        <v>661</v>
      </c>
      <c r="B14" s="356" t="s">
        <v>682</v>
      </c>
    </row>
    <row r="15" spans="1:27">
      <c r="A15" s="10" t="s">
        <v>658</v>
      </c>
      <c r="B15" s="358" t="s">
        <v>616</v>
      </c>
    </row>
    <row r="16" spans="1:27">
      <c r="A16" s="7" t="s">
        <v>3</v>
      </c>
      <c r="B16" s="356" t="s">
        <v>683</v>
      </c>
    </row>
    <row r="17" spans="1:2">
      <c r="A17" s="7" t="s">
        <v>614</v>
      </c>
      <c r="B17" s="356" t="s">
        <v>691</v>
      </c>
    </row>
    <row r="18" spans="1:2">
      <c r="A18" s="7" t="s">
        <v>613</v>
      </c>
      <c r="B18" s="356" t="s">
        <v>694</v>
      </c>
    </row>
    <row r="19" spans="1:2">
      <c r="A19" s="7" t="s">
        <v>4</v>
      </c>
      <c r="B19" s="356" t="s">
        <v>684</v>
      </c>
    </row>
    <row r="20" spans="1:2">
      <c r="A20" s="7" t="s">
        <v>5</v>
      </c>
      <c r="B20" s="356" t="s">
        <v>684</v>
      </c>
    </row>
    <row r="21" spans="1:2">
      <c r="A21" s="10" t="s">
        <v>6</v>
      </c>
      <c r="B21" s="358"/>
    </row>
    <row r="22" spans="1:2">
      <c r="A22" s="10" t="s">
        <v>611</v>
      </c>
      <c r="B22" s="358"/>
    </row>
    <row r="23" spans="1:2">
      <c r="A23" s="10" t="s">
        <v>7</v>
      </c>
      <c r="B23" s="476"/>
    </row>
    <row r="24" spans="1:2">
      <c r="A24" s="10" t="s">
        <v>612</v>
      </c>
      <c r="B24" s="477" t="s">
        <v>685</v>
      </c>
    </row>
    <row r="25" spans="1:2">
      <c r="A25" s="7" t="s">
        <v>615</v>
      </c>
      <c r="B25" s="478"/>
    </row>
    <row r="26" spans="1:2">
      <c r="A26" s="10" t="s">
        <v>659</v>
      </c>
      <c r="B26" s="358" t="s">
        <v>686</v>
      </c>
    </row>
    <row r="27" spans="1:2">
      <c r="A27" s="10" t="s">
        <v>660</v>
      </c>
      <c r="B27" s="358" t="s">
        <v>687</v>
      </c>
    </row>
    <row r="28" spans="1:2">
      <c r="A28" s="11"/>
      <c r="B28" s="11"/>
    </row>
    <row r="29" spans="1:2">
      <c r="A29" s="12" t="s">
        <v>681</v>
      </c>
      <c r="B29" s="13"/>
    </row>
  </sheetData>
  <sheetProtection password="E11D" sheet="1" insertRows="0"/>
  <phoneticPr fontId="19" type="noConversion"/>
  <dataValidations count="2">
    <dataValidation type="list" allowBlank="1" showInputMessage="1" showErrorMessage="1" sqref="B15">
      <formula1>_pdeTypeList</formula1>
    </dataValidation>
    <dataValidation type="list" allowBlank="1" showErrorMessage="1" errorTitle="Основа за финансовите отчети" error="Изберете една от двете възможни опции: на консолидирана основа или на неконсолидирана основа._x000a_За да продължите към избора, натиснете ...." sqref="A3">
      <formula1>_consolidation</formula1>
    </dataValidation>
  </dataValidations>
  <pageMargins left="0.70866141732283472" right="0.70866141732283472" top="1.1811023622047245" bottom="0.74803149606299213" header="0.31496062992125984" footer="0.31496062992125984"/>
  <pageSetup paperSize="9" scale="90" orientation="portrait" r:id="rId1"/>
  <headerFooter>
    <oddHeader>&amp;R&amp;"Times New Roman,Bold Italic"&amp;12Приложение 3&amp;"Times New Roman,Bold"
Проект!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13"/>
  <sheetViews>
    <sheetView workbookViewId="0"/>
  </sheetViews>
  <sheetFormatPr defaultRowHeight="15"/>
  <cols>
    <col min="1" max="1" width="13.28515625" customWidth="1"/>
  </cols>
  <sheetData>
    <row r="1" spans="1:1">
      <c r="A1" t="s">
        <v>652</v>
      </c>
    </row>
    <row r="2" spans="1:1">
      <c r="A2" t="s">
        <v>653</v>
      </c>
    </row>
    <row r="5" spans="1:1">
      <c r="A5" t="s">
        <v>616</v>
      </c>
    </row>
    <row r="6" spans="1:1">
      <c r="A6" t="s">
        <v>664</v>
      </c>
    </row>
    <row r="7" spans="1:1">
      <c r="A7" t="s">
        <v>665</v>
      </c>
    </row>
    <row r="8" spans="1:1">
      <c r="A8" t="s">
        <v>621</v>
      </c>
    </row>
    <row r="9" spans="1:1">
      <c r="A9" t="s">
        <v>617</v>
      </c>
    </row>
    <row r="11" spans="1:1">
      <c r="A11" t="s">
        <v>618</v>
      </c>
    </row>
    <row r="12" spans="1:1">
      <c r="A12" t="s">
        <v>619</v>
      </c>
    </row>
    <row r="13" spans="1:1">
      <c r="A13" t="s">
        <v>620</v>
      </c>
    </row>
  </sheetData>
  <sheetProtection password="D554" sheet="1" objects="1" scenarios="1" insertRows="0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R185"/>
  <sheetViews>
    <sheetView tabSelected="1" view="pageBreakPreview" topLeftCell="A19" zoomScale="80" zoomScaleNormal="85" zoomScaleSheetLayoutView="80" workbookViewId="0">
      <selection activeCell="G75" sqref="G75"/>
    </sheetView>
  </sheetViews>
  <sheetFormatPr defaultColWidth="9.28515625" defaultRowHeight="15.75"/>
  <cols>
    <col min="1" max="1" width="70.7109375" style="41" customWidth="1"/>
    <col min="2" max="2" width="10.7109375" style="41" customWidth="1"/>
    <col min="3" max="4" width="15.7109375" style="41" customWidth="1"/>
    <col min="5" max="5" width="70.7109375" style="41" customWidth="1"/>
    <col min="6" max="6" width="10.7109375" style="353" customWidth="1"/>
    <col min="7" max="7" width="15.7109375" style="41" customWidth="1"/>
    <col min="8" max="8" width="15.7109375" style="39" customWidth="1"/>
    <col min="9" max="9" width="3.42578125" style="39" customWidth="1"/>
    <col min="10" max="16384" width="9.28515625" style="39"/>
  </cols>
  <sheetData>
    <row r="1" spans="1:8" s="14" customFormat="1">
      <c r="A1" s="16" t="s">
        <v>536</v>
      </c>
      <c r="B1" s="28"/>
      <c r="C1" s="28"/>
      <c r="D1" s="28"/>
      <c r="H1" s="15"/>
    </row>
    <row r="2" spans="1:8" s="14" customFormat="1">
      <c r="A2" s="52" t="str">
        <f>CONCATENATE("(",LOWER(reportConsolidation),")")</f>
        <v>(на индивидуална основа)</v>
      </c>
      <c r="B2" s="16"/>
      <c r="C2" s="16"/>
      <c r="D2" s="16"/>
      <c r="E2" s="53"/>
      <c r="F2" s="17"/>
      <c r="G2" s="18"/>
      <c r="H2" s="18"/>
    </row>
    <row r="3" spans="1:8" s="14" customFormat="1">
      <c r="A3" s="28"/>
      <c r="B3" s="19"/>
      <c r="C3" s="19"/>
      <c r="D3" s="19"/>
      <c r="E3" s="44"/>
      <c r="F3" s="20"/>
      <c r="G3" s="21"/>
      <c r="H3" s="21"/>
    </row>
    <row r="4" spans="1:8" s="14" customFormat="1">
      <c r="A4" s="63" t="str">
        <f>CONCATENATE("на ",UPPER(pdeName))</f>
        <v>на УЕБ МЕДИЯ ГРУП АД</v>
      </c>
      <c r="B4" s="19"/>
      <c r="C4" s="19"/>
      <c r="D4" s="19"/>
      <c r="H4" s="18"/>
    </row>
    <row r="5" spans="1:8" s="14" customFormat="1">
      <c r="A5" s="63" t="str">
        <f>CONCATENATE("ЕИК по БУЛСТАТ: ", pdeBulstat)</f>
        <v>ЕИК по БУЛСТАТ: 131387286</v>
      </c>
      <c r="B5" s="16"/>
      <c r="C5" s="36"/>
      <c r="D5" s="16"/>
      <c r="H5" s="68"/>
    </row>
    <row r="6" spans="1:8" s="14" customFormat="1">
      <c r="A6" s="63" t="str">
        <f>CONCATENATE("към ",TEXT(endDate,"dd.mm.yyyy")," г.")</f>
        <v>към 31.12.2024 г.</v>
      </c>
      <c r="B6" s="16"/>
      <c r="C6" s="36"/>
      <c r="D6" s="16"/>
      <c r="H6" s="70"/>
    </row>
    <row r="7" spans="1:8" s="14" customFormat="1" ht="16.5" thickBot="1">
      <c r="A7" s="24"/>
      <c r="B7" s="24"/>
      <c r="C7" s="25"/>
      <c r="D7" s="26"/>
      <c r="E7" s="26"/>
      <c r="F7" s="24"/>
      <c r="G7" s="18"/>
      <c r="H7" s="33" t="s">
        <v>545</v>
      </c>
    </row>
    <row r="8" spans="1:8" ht="31.5">
      <c r="A8" s="71" t="s">
        <v>10</v>
      </c>
      <c r="B8" s="72" t="s">
        <v>11</v>
      </c>
      <c r="C8" s="73" t="s">
        <v>12</v>
      </c>
      <c r="D8" s="74" t="s">
        <v>13</v>
      </c>
      <c r="E8" s="139" t="s">
        <v>14</v>
      </c>
      <c r="F8" s="72" t="s">
        <v>11</v>
      </c>
      <c r="G8" s="73" t="s">
        <v>15</v>
      </c>
      <c r="H8" s="74" t="s">
        <v>16</v>
      </c>
    </row>
    <row r="9" spans="1:8" ht="16.5" thickBot="1">
      <c r="A9" s="159" t="s">
        <v>17</v>
      </c>
      <c r="B9" s="160" t="s">
        <v>18</v>
      </c>
      <c r="C9" s="160">
        <v>1</v>
      </c>
      <c r="D9" s="161">
        <v>2</v>
      </c>
      <c r="E9" s="164" t="s">
        <v>17</v>
      </c>
      <c r="F9" s="160" t="s">
        <v>18</v>
      </c>
      <c r="G9" s="160">
        <v>1</v>
      </c>
      <c r="H9" s="161">
        <v>2</v>
      </c>
    </row>
    <row r="10" spans="1:8">
      <c r="A10" s="162" t="s">
        <v>19</v>
      </c>
      <c r="B10" s="163"/>
      <c r="C10" s="372"/>
      <c r="D10" s="373"/>
      <c r="E10" s="162" t="s">
        <v>20</v>
      </c>
      <c r="F10" s="165"/>
      <c r="G10" s="384"/>
      <c r="H10" s="385"/>
    </row>
    <row r="11" spans="1:8">
      <c r="A11" s="87" t="s">
        <v>21</v>
      </c>
      <c r="B11" s="77"/>
      <c r="C11" s="374"/>
      <c r="D11" s="375"/>
      <c r="E11" s="87" t="s">
        <v>22</v>
      </c>
      <c r="F11" s="140"/>
      <c r="G11" s="386"/>
      <c r="H11" s="387"/>
    </row>
    <row r="12" spans="1:8">
      <c r="A12" s="76" t="s">
        <v>23</v>
      </c>
      <c r="B12" s="78" t="s">
        <v>24</v>
      </c>
      <c r="C12" s="138"/>
      <c r="D12" s="138"/>
      <c r="E12" s="76" t="s">
        <v>25</v>
      </c>
      <c r="F12" s="80" t="s">
        <v>26</v>
      </c>
      <c r="G12" s="138">
        <v>7840</v>
      </c>
      <c r="H12" s="479">
        <v>7840</v>
      </c>
    </row>
    <row r="13" spans="1:8">
      <c r="A13" s="76" t="s">
        <v>27</v>
      </c>
      <c r="B13" s="78" t="s">
        <v>28</v>
      </c>
      <c r="C13" s="138"/>
      <c r="D13" s="138"/>
      <c r="E13" s="76" t="s">
        <v>553</v>
      </c>
      <c r="F13" s="80" t="s">
        <v>29</v>
      </c>
      <c r="G13" s="138">
        <v>7840</v>
      </c>
      <c r="H13" s="137">
        <v>7840</v>
      </c>
    </row>
    <row r="14" spans="1:8">
      <c r="A14" s="76" t="s">
        <v>30</v>
      </c>
      <c r="B14" s="78" t="s">
        <v>31</v>
      </c>
      <c r="C14" s="138"/>
      <c r="D14" s="138"/>
      <c r="E14" s="76" t="s">
        <v>32</v>
      </c>
      <c r="F14" s="80" t="s">
        <v>33</v>
      </c>
      <c r="G14" s="138"/>
      <c r="H14" s="137"/>
    </row>
    <row r="15" spans="1:8">
      <c r="A15" s="76" t="s">
        <v>34</v>
      </c>
      <c r="B15" s="78" t="s">
        <v>35</v>
      </c>
      <c r="C15" s="138"/>
      <c r="D15" s="138"/>
      <c r="E15" s="141" t="s">
        <v>36</v>
      </c>
      <c r="F15" s="80" t="s">
        <v>37</v>
      </c>
      <c r="G15" s="138"/>
      <c r="H15" s="137"/>
    </row>
    <row r="16" spans="1:8">
      <c r="A16" s="76" t="s">
        <v>38</v>
      </c>
      <c r="B16" s="78" t="s">
        <v>39</v>
      </c>
      <c r="C16" s="138"/>
      <c r="D16" s="138"/>
      <c r="E16" s="141" t="s">
        <v>40</v>
      </c>
      <c r="F16" s="80" t="s">
        <v>41</v>
      </c>
      <c r="G16" s="138"/>
      <c r="H16" s="137"/>
    </row>
    <row r="17" spans="1:13">
      <c r="A17" s="76" t="s">
        <v>42</v>
      </c>
      <c r="B17" s="81" t="s">
        <v>43</v>
      </c>
      <c r="C17" s="138">
        <v>7</v>
      </c>
      <c r="D17" s="138">
        <v>4</v>
      </c>
      <c r="E17" s="141" t="s">
        <v>44</v>
      </c>
      <c r="F17" s="80" t="s">
        <v>45</v>
      </c>
      <c r="G17" s="138"/>
      <c r="H17" s="137"/>
    </row>
    <row r="18" spans="1:13" ht="31.5">
      <c r="A18" s="76" t="s">
        <v>552</v>
      </c>
      <c r="B18" s="78" t="s">
        <v>46</v>
      </c>
      <c r="C18" s="138">
        <v>6</v>
      </c>
      <c r="D18" s="138"/>
      <c r="E18" s="272" t="s">
        <v>47</v>
      </c>
      <c r="F18" s="271" t="s">
        <v>48</v>
      </c>
      <c r="G18" s="388">
        <f>G12+G15+G16+G17</f>
        <v>7840</v>
      </c>
      <c r="H18" s="389">
        <f>H12+H15+H16+H17</f>
        <v>7840</v>
      </c>
    </row>
    <row r="19" spans="1:13">
      <c r="A19" s="76" t="s">
        <v>49</v>
      </c>
      <c r="B19" s="78" t="s">
        <v>50</v>
      </c>
      <c r="C19" s="138">
        <v>9</v>
      </c>
      <c r="D19" s="138">
        <v>9</v>
      </c>
      <c r="E19" s="87" t="s">
        <v>51</v>
      </c>
      <c r="F19" s="82"/>
      <c r="G19" s="390"/>
      <c r="H19" s="391"/>
    </row>
    <row r="20" spans="1:13">
      <c r="A20" s="273" t="s">
        <v>52</v>
      </c>
      <c r="B20" s="83" t="s">
        <v>53</v>
      </c>
      <c r="C20" s="376">
        <f>SUM(C12:C19)</f>
        <v>22</v>
      </c>
      <c r="D20" s="377">
        <f>SUM(D12:D19)</f>
        <v>13</v>
      </c>
      <c r="E20" s="76" t="s">
        <v>54</v>
      </c>
      <c r="F20" s="80" t="s">
        <v>55</v>
      </c>
      <c r="G20" s="138">
        <v>4053</v>
      </c>
      <c r="H20" s="138">
        <v>4053</v>
      </c>
    </row>
    <row r="21" spans="1:13">
      <c r="A21" s="87" t="s">
        <v>56</v>
      </c>
      <c r="B21" s="83" t="s">
        <v>57</v>
      </c>
      <c r="C21" s="267"/>
      <c r="D21" s="268"/>
      <c r="E21" s="76" t="s">
        <v>58</v>
      </c>
      <c r="F21" s="80" t="s">
        <v>59</v>
      </c>
      <c r="G21" s="138"/>
      <c r="H21" s="138"/>
    </row>
    <row r="22" spans="1:13">
      <c r="A22" s="87" t="s">
        <v>60</v>
      </c>
      <c r="B22" s="84" t="s">
        <v>61</v>
      </c>
      <c r="C22" s="267"/>
      <c r="D22" s="268"/>
      <c r="E22" s="142" t="s">
        <v>62</v>
      </c>
      <c r="F22" s="80" t="s">
        <v>63</v>
      </c>
      <c r="G22" s="392">
        <f>SUM(G23:G25)</f>
        <v>20</v>
      </c>
      <c r="H22" s="393">
        <f>SUM(H23:H25)</f>
        <v>18</v>
      </c>
      <c r="M22" s="85"/>
    </row>
    <row r="23" spans="1:13">
      <c r="A23" s="87" t="s">
        <v>64</v>
      </c>
      <c r="B23" s="78"/>
      <c r="C23" s="374"/>
      <c r="D23" s="375"/>
      <c r="E23" s="141" t="s">
        <v>65</v>
      </c>
      <c r="F23" s="80" t="s">
        <v>66</v>
      </c>
      <c r="G23" s="138">
        <v>18</v>
      </c>
      <c r="H23" s="479">
        <v>18</v>
      </c>
    </row>
    <row r="24" spans="1:13">
      <c r="A24" s="76" t="s">
        <v>67</v>
      </c>
      <c r="B24" s="78" t="s">
        <v>68</v>
      </c>
      <c r="C24" s="138"/>
      <c r="D24" s="138"/>
      <c r="E24" s="143" t="s">
        <v>69</v>
      </c>
      <c r="F24" s="80" t="s">
        <v>70</v>
      </c>
      <c r="G24" s="138"/>
      <c r="H24" s="137"/>
      <c r="M24" s="85"/>
    </row>
    <row r="25" spans="1:13">
      <c r="A25" s="76" t="s">
        <v>71</v>
      </c>
      <c r="B25" s="78" t="s">
        <v>72</v>
      </c>
      <c r="C25" s="138"/>
      <c r="D25" s="138"/>
      <c r="E25" s="76" t="s">
        <v>73</v>
      </c>
      <c r="F25" s="80" t="s">
        <v>74</v>
      </c>
      <c r="G25" s="138">
        <v>2</v>
      </c>
      <c r="H25" s="137"/>
    </row>
    <row r="26" spans="1:13">
      <c r="A26" s="76" t="s">
        <v>75</v>
      </c>
      <c r="B26" s="78" t="s">
        <v>76</v>
      </c>
      <c r="C26" s="138"/>
      <c r="D26" s="138"/>
      <c r="E26" s="275" t="s">
        <v>77</v>
      </c>
      <c r="F26" s="82" t="s">
        <v>78</v>
      </c>
      <c r="G26" s="376">
        <f>G20+G21+G22</f>
        <v>4073</v>
      </c>
      <c r="H26" s="377">
        <f>H20+H21+H22</f>
        <v>4071</v>
      </c>
      <c r="M26" s="85"/>
    </row>
    <row r="27" spans="1:13">
      <c r="A27" s="76" t="s">
        <v>79</v>
      </c>
      <c r="B27" s="78" t="s">
        <v>80</v>
      </c>
      <c r="C27" s="138">
        <v>1472</v>
      </c>
      <c r="D27" s="138">
        <v>1485</v>
      </c>
      <c r="E27" s="87" t="s">
        <v>81</v>
      </c>
      <c r="F27" s="82"/>
      <c r="G27" s="390"/>
      <c r="H27" s="391"/>
    </row>
    <row r="28" spans="1:13">
      <c r="A28" s="273" t="s">
        <v>82</v>
      </c>
      <c r="B28" s="84" t="s">
        <v>83</v>
      </c>
      <c r="C28" s="376">
        <f>SUM(C24:C27)</f>
        <v>1472</v>
      </c>
      <c r="D28" s="377">
        <f>SUM(D24:D27)</f>
        <v>1485</v>
      </c>
      <c r="E28" s="143" t="s">
        <v>84</v>
      </c>
      <c r="F28" s="80" t="s">
        <v>85</v>
      </c>
      <c r="G28" s="374">
        <f>SUM(G29:G31)</f>
        <v>-7893</v>
      </c>
      <c r="H28" s="375">
        <f>SUM(H29:H31)</f>
        <v>-7226</v>
      </c>
      <c r="M28" s="85"/>
    </row>
    <row r="29" spans="1:13">
      <c r="A29" s="76"/>
      <c r="B29" s="78"/>
      <c r="C29" s="374"/>
      <c r="D29" s="375"/>
      <c r="E29" s="76" t="s">
        <v>86</v>
      </c>
      <c r="F29" s="80" t="s">
        <v>87</v>
      </c>
      <c r="G29" s="138"/>
      <c r="H29" s="138"/>
    </row>
    <row r="30" spans="1:13">
      <c r="A30" s="87" t="s">
        <v>88</v>
      </c>
      <c r="B30" s="78"/>
      <c r="C30" s="374"/>
      <c r="D30" s="375"/>
      <c r="E30" s="142" t="s">
        <v>89</v>
      </c>
      <c r="F30" s="80" t="s">
        <v>90</v>
      </c>
      <c r="G30" s="138">
        <v>-7893</v>
      </c>
      <c r="H30" s="138">
        <f>-6125-1101</f>
        <v>-7226</v>
      </c>
      <c r="M30" s="85"/>
    </row>
    <row r="31" spans="1:13">
      <c r="A31" s="76" t="s">
        <v>91</v>
      </c>
      <c r="B31" s="78" t="s">
        <v>92</v>
      </c>
      <c r="C31" s="138"/>
      <c r="D31" s="137"/>
      <c r="E31" s="76" t="s">
        <v>93</v>
      </c>
      <c r="F31" s="80" t="s">
        <v>94</v>
      </c>
      <c r="G31" s="138"/>
      <c r="H31" s="138"/>
    </row>
    <row r="32" spans="1:13">
      <c r="A32" s="76" t="s">
        <v>95</v>
      </c>
      <c r="B32" s="78" t="s">
        <v>96</v>
      </c>
      <c r="C32" s="138"/>
      <c r="D32" s="137"/>
      <c r="E32" s="143" t="s">
        <v>97</v>
      </c>
      <c r="F32" s="80" t="s">
        <v>98</v>
      </c>
      <c r="G32" s="138"/>
      <c r="H32" s="138"/>
      <c r="M32" s="85"/>
    </row>
    <row r="33" spans="1:13">
      <c r="A33" s="273" t="s">
        <v>99</v>
      </c>
      <c r="B33" s="84" t="s">
        <v>100</v>
      </c>
      <c r="C33" s="376">
        <f>C31+C32</f>
        <v>0</v>
      </c>
      <c r="D33" s="377">
        <f>D31+D32</f>
        <v>0</v>
      </c>
      <c r="E33" s="141" t="s">
        <v>101</v>
      </c>
      <c r="F33" s="80" t="s">
        <v>102</v>
      </c>
      <c r="G33" s="138">
        <v>-106</v>
      </c>
      <c r="H33" s="138">
        <v>-667</v>
      </c>
    </row>
    <row r="34" spans="1:13">
      <c r="A34" s="87" t="s">
        <v>103</v>
      </c>
      <c r="B34" s="81"/>
      <c r="C34" s="374"/>
      <c r="D34" s="375"/>
      <c r="E34" s="275" t="s">
        <v>104</v>
      </c>
      <c r="F34" s="82" t="s">
        <v>105</v>
      </c>
      <c r="G34" s="376">
        <f>G28+G32+G33</f>
        <v>-7999</v>
      </c>
      <c r="H34" s="377">
        <f>H28+H32+H33</f>
        <v>-7893</v>
      </c>
    </row>
    <row r="35" spans="1:13">
      <c r="A35" s="76" t="s">
        <v>106</v>
      </c>
      <c r="B35" s="81" t="s">
        <v>107</v>
      </c>
      <c r="C35" s="374">
        <f>SUM(C36:C39)</f>
        <v>3662</v>
      </c>
      <c r="D35" s="375">
        <f>SUM(D36:D39)</f>
        <v>3660</v>
      </c>
      <c r="E35" s="76"/>
      <c r="F35" s="86"/>
      <c r="G35" s="394"/>
      <c r="H35" s="395"/>
    </row>
    <row r="36" spans="1:13">
      <c r="A36" s="76" t="s">
        <v>108</v>
      </c>
      <c r="B36" s="78" t="s">
        <v>109</v>
      </c>
      <c r="C36" s="138">
        <v>3662</v>
      </c>
      <c r="D36" s="138">
        <v>3657</v>
      </c>
      <c r="E36" s="144"/>
      <c r="F36" s="88"/>
      <c r="G36" s="394"/>
      <c r="H36" s="395"/>
    </row>
    <row r="37" spans="1:13">
      <c r="A37" s="76" t="s">
        <v>110</v>
      </c>
      <c r="B37" s="78" t="s">
        <v>111</v>
      </c>
      <c r="C37" s="138"/>
      <c r="D37" s="138"/>
      <c r="E37" s="274" t="s">
        <v>554</v>
      </c>
      <c r="F37" s="86" t="s">
        <v>112</v>
      </c>
      <c r="G37" s="378">
        <f>G26+G18+G34</f>
        <v>3914</v>
      </c>
      <c r="H37" s="379">
        <f>H26+H18+H34</f>
        <v>4018</v>
      </c>
    </row>
    <row r="38" spans="1:13">
      <c r="A38" s="76" t="s">
        <v>113</v>
      </c>
      <c r="B38" s="78" t="s">
        <v>114</v>
      </c>
      <c r="C38" s="138"/>
      <c r="D38" s="138">
        <v>3</v>
      </c>
      <c r="E38" s="76"/>
      <c r="F38" s="86"/>
      <c r="G38" s="394"/>
      <c r="H38" s="395"/>
      <c r="M38" s="85"/>
    </row>
    <row r="39" spans="1:13" ht="16.5" thickBot="1">
      <c r="A39" s="76" t="s">
        <v>115</v>
      </c>
      <c r="B39" s="78" t="s">
        <v>116</v>
      </c>
      <c r="C39" s="138"/>
      <c r="D39" s="138"/>
      <c r="E39" s="154"/>
      <c r="F39" s="155"/>
      <c r="G39" s="396"/>
      <c r="H39" s="397"/>
    </row>
    <row r="40" spans="1:13">
      <c r="A40" s="76" t="s">
        <v>117</v>
      </c>
      <c r="B40" s="78" t="s">
        <v>118</v>
      </c>
      <c r="C40" s="374">
        <f>C41+C42+C44</f>
        <v>0</v>
      </c>
      <c r="D40" s="375">
        <f>D41+D42+D44</f>
        <v>0</v>
      </c>
      <c r="E40" s="156" t="s">
        <v>119</v>
      </c>
      <c r="F40" s="153" t="s">
        <v>120</v>
      </c>
      <c r="G40" s="361"/>
      <c r="H40" s="362"/>
      <c r="M40" s="85"/>
    </row>
    <row r="41" spans="1:13" ht="16.5" thickBot="1">
      <c r="A41" s="76" t="s">
        <v>121</v>
      </c>
      <c r="B41" s="78" t="s">
        <v>122</v>
      </c>
      <c r="C41" s="138"/>
      <c r="D41" s="137"/>
      <c r="E41" s="157"/>
      <c r="F41" s="152"/>
      <c r="G41" s="396"/>
      <c r="H41" s="397"/>
    </row>
    <row r="42" spans="1:13">
      <c r="A42" s="76" t="s">
        <v>123</v>
      </c>
      <c r="B42" s="78" t="s">
        <v>124</v>
      </c>
      <c r="C42" s="138"/>
      <c r="D42" s="137"/>
      <c r="E42" s="156" t="s">
        <v>125</v>
      </c>
      <c r="F42" s="158"/>
      <c r="G42" s="398"/>
      <c r="H42" s="399"/>
    </row>
    <row r="43" spans="1:13">
      <c r="A43" s="76" t="s">
        <v>126</v>
      </c>
      <c r="B43" s="78" t="s">
        <v>127</v>
      </c>
      <c r="C43" s="138"/>
      <c r="D43" s="137"/>
      <c r="E43" s="87" t="s">
        <v>128</v>
      </c>
      <c r="F43" s="88"/>
      <c r="G43" s="394"/>
      <c r="H43" s="395"/>
    </row>
    <row r="44" spans="1:13">
      <c r="A44" s="76" t="s">
        <v>129</v>
      </c>
      <c r="B44" s="78" t="s">
        <v>130</v>
      </c>
      <c r="C44" s="138"/>
      <c r="D44" s="137"/>
      <c r="E44" s="141" t="s">
        <v>131</v>
      </c>
      <c r="F44" s="80" t="s">
        <v>132</v>
      </c>
      <c r="G44" s="138"/>
      <c r="H44" s="138"/>
      <c r="M44" s="85"/>
    </row>
    <row r="45" spans="1:13">
      <c r="A45" s="76" t="s">
        <v>133</v>
      </c>
      <c r="B45" s="78" t="s">
        <v>134</v>
      </c>
      <c r="C45" s="138"/>
      <c r="D45" s="137"/>
      <c r="E45" s="147" t="s">
        <v>135</v>
      </c>
      <c r="F45" s="80" t="s">
        <v>136</v>
      </c>
      <c r="G45" s="138"/>
      <c r="H45" s="138"/>
    </row>
    <row r="46" spans="1:13">
      <c r="A46" s="264" t="s">
        <v>137</v>
      </c>
      <c r="B46" s="83" t="s">
        <v>138</v>
      </c>
      <c r="C46" s="376">
        <f>C35+C40+C45</f>
        <v>3662</v>
      </c>
      <c r="D46" s="377">
        <f>D35+D40+D45</f>
        <v>3660</v>
      </c>
      <c r="E46" s="142" t="s">
        <v>139</v>
      </c>
      <c r="F46" s="80" t="s">
        <v>140</v>
      </c>
      <c r="G46" s="138"/>
      <c r="H46" s="138"/>
      <c r="M46" s="85"/>
    </row>
    <row r="47" spans="1:13">
      <c r="A47" s="87" t="s">
        <v>141</v>
      </c>
      <c r="B47" s="75"/>
      <c r="C47" s="378"/>
      <c r="D47" s="379"/>
      <c r="E47" s="76" t="s">
        <v>142</v>
      </c>
      <c r="F47" s="80" t="s">
        <v>143</v>
      </c>
      <c r="G47" s="138"/>
      <c r="H47" s="138"/>
    </row>
    <row r="48" spans="1:13">
      <c r="A48" s="76" t="s">
        <v>144</v>
      </c>
      <c r="B48" s="78" t="s">
        <v>145</v>
      </c>
      <c r="C48" s="138">
        <v>919</v>
      </c>
      <c r="D48" s="137">
        <v>240</v>
      </c>
      <c r="E48" s="142" t="s">
        <v>146</v>
      </c>
      <c r="F48" s="80" t="s">
        <v>147</v>
      </c>
      <c r="G48" s="138">
        <v>4000</v>
      </c>
      <c r="H48" s="138">
        <v>6000</v>
      </c>
      <c r="M48" s="85"/>
    </row>
    <row r="49" spans="1:13">
      <c r="A49" s="76" t="s">
        <v>148</v>
      </c>
      <c r="B49" s="81" t="s">
        <v>149</v>
      </c>
      <c r="C49" s="138"/>
      <c r="D49" s="137"/>
      <c r="E49" s="76" t="s">
        <v>150</v>
      </c>
      <c r="F49" s="80" t="s">
        <v>151</v>
      </c>
      <c r="G49" s="138">
        <v>6</v>
      </c>
      <c r="H49" s="138">
        <v>8</v>
      </c>
    </row>
    <row r="50" spans="1:13">
      <c r="A50" s="76" t="s">
        <v>152</v>
      </c>
      <c r="B50" s="78" t="s">
        <v>153</v>
      </c>
      <c r="C50" s="138"/>
      <c r="D50" s="137"/>
      <c r="E50" s="142" t="s">
        <v>52</v>
      </c>
      <c r="F50" s="82" t="s">
        <v>154</v>
      </c>
      <c r="G50" s="374">
        <f>SUM(G44:G49)</f>
        <v>4006</v>
      </c>
      <c r="H50" s="375">
        <f>SUM(H44:H49)</f>
        <v>6008</v>
      </c>
    </row>
    <row r="51" spans="1:13">
      <c r="A51" s="76" t="s">
        <v>79</v>
      </c>
      <c r="B51" s="78" t="s">
        <v>155</v>
      </c>
      <c r="C51" s="138"/>
      <c r="D51" s="137"/>
      <c r="E51" s="76"/>
      <c r="F51" s="80"/>
      <c r="G51" s="374"/>
      <c r="H51" s="375"/>
    </row>
    <row r="52" spans="1:13">
      <c r="A52" s="273" t="s">
        <v>156</v>
      </c>
      <c r="B52" s="83" t="s">
        <v>157</v>
      </c>
      <c r="C52" s="376">
        <f>SUM(C48:C51)</f>
        <v>919</v>
      </c>
      <c r="D52" s="377">
        <f>SUM(D48:D51)</f>
        <v>240</v>
      </c>
      <c r="E52" s="142" t="s">
        <v>158</v>
      </c>
      <c r="F52" s="82" t="s">
        <v>159</v>
      </c>
      <c r="G52" s="138"/>
      <c r="H52" s="137"/>
    </row>
    <row r="53" spans="1:13">
      <c r="A53" s="76" t="s">
        <v>9</v>
      </c>
      <c r="B53" s="83"/>
      <c r="C53" s="374"/>
      <c r="D53" s="375"/>
      <c r="E53" s="76" t="s">
        <v>160</v>
      </c>
      <c r="F53" s="82" t="s">
        <v>161</v>
      </c>
      <c r="G53" s="138"/>
      <c r="H53" s="137"/>
    </row>
    <row r="54" spans="1:13">
      <c r="A54" s="87" t="s">
        <v>162</v>
      </c>
      <c r="B54" s="83" t="s">
        <v>163</v>
      </c>
      <c r="C54" s="269"/>
      <c r="D54" s="270"/>
      <c r="E54" s="76" t="s">
        <v>164</v>
      </c>
      <c r="F54" s="82" t="s">
        <v>165</v>
      </c>
      <c r="G54" s="138"/>
      <c r="H54" s="137"/>
    </row>
    <row r="55" spans="1:13">
      <c r="A55" s="87" t="s">
        <v>166</v>
      </c>
      <c r="B55" s="83" t="s">
        <v>167</v>
      </c>
      <c r="C55" s="269">
        <v>174</v>
      </c>
      <c r="D55" s="269">
        <v>182</v>
      </c>
      <c r="E55" s="76" t="s">
        <v>168</v>
      </c>
      <c r="F55" s="82" t="s">
        <v>169</v>
      </c>
      <c r="G55" s="138"/>
      <c r="H55" s="137"/>
    </row>
    <row r="56" spans="1:13" ht="16.5" thickBot="1">
      <c r="A56" s="266" t="s">
        <v>170</v>
      </c>
      <c r="B56" s="149" t="s">
        <v>171</v>
      </c>
      <c r="C56" s="380">
        <f>C20+C21+C22+C28+C33+C46+C52+C54+C55</f>
        <v>6249</v>
      </c>
      <c r="D56" s="381">
        <f>D20+D21+D22+D28+D33+D46+D52+D54+D55</f>
        <v>5580</v>
      </c>
      <c r="E56" s="87" t="s">
        <v>557</v>
      </c>
      <c r="F56" s="86" t="s">
        <v>172</v>
      </c>
      <c r="G56" s="378">
        <f>G50+G52+G53+G54+G55</f>
        <v>4006</v>
      </c>
      <c r="H56" s="379">
        <f>H50+H52+H53+H54+H55</f>
        <v>6008</v>
      </c>
      <c r="M56" s="85"/>
    </row>
    <row r="57" spans="1:13">
      <c r="A57" s="150" t="s">
        <v>173</v>
      </c>
      <c r="B57" s="151"/>
      <c r="C57" s="372"/>
      <c r="D57" s="373"/>
      <c r="E57" s="150" t="s">
        <v>175</v>
      </c>
      <c r="F57" s="153"/>
      <c r="G57" s="372"/>
      <c r="H57" s="373"/>
    </row>
    <row r="58" spans="1:13">
      <c r="A58" s="87" t="s">
        <v>174</v>
      </c>
      <c r="B58" s="75"/>
      <c r="C58" s="378"/>
      <c r="D58" s="379"/>
      <c r="E58" s="87" t="s">
        <v>128</v>
      </c>
      <c r="F58" s="80"/>
      <c r="G58" s="374"/>
      <c r="H58" s="375"/>
      <c r="M58" s="85"/>
    </row>
    <row r="59" spans="1:13" ht="31.5">
      <c r="A59" s="76" t="s">
        <v>176</v>
      </c>
      <c r="B59" s="78" t="s">
        <v>177</v>
      </c>
      <c r="C59" s="138"/>
      <c r="D59" s="137"/>
      <c r="E59" s="142" t="s">
        <v>180</v>
      </c>
      <c r="F59" s="277" t="s">
        <v>181</v>
      </c>
      <c r="G59" s="138"/>
      <c r="H59" s="137"/>
    </row>
    <row r="60" spans="1:13">
      <c r="A60" s="76" t="s">
        <v>178</v>
      </c>
      <c r="B60" s="78" t="s">
        <v>179</v>
      </c>
      <c r="C60" s="138"/>
      <c r="D60" s="137"/>
      <c r="E60" s="76" t="s">
        <v>184</v>
      </c>
      <c r="F60" s="80" t="s">
        <v>185</v>
      </c>
      <c r="G60" s="138">
        <v>2088</v>
      </c>
      <c r="H60" s="137">
        <v>2117</v>
      </c>
      <c r="M60" s="85"/>
    </row>
    <row r="61" spans="1:13">
      <c r="A61" s="76" t="s">
        <v>182</v>
      </c>
      <c r="B61" s="78" t="s">
        <v>183</v>
      </c>
      <c r="C61" s="138"/>
      <c r="D61" s="137"/>
      <c r="E61" s="141" t="s">
        <v>188</v>
      </c>
      <c r="F61" s="80" t="s">
        <v>189</v>
      </c>
      <c r="G61" s="374">
        <f>SUM(G62:G68)</f>
        <v>244</v>
      </c>
      <c r="H61" s="375">
        <f>SUM(H62:H68)</f>
        <v>491</v>
      </c>
    </row>
    <row r="62" spans="1:13">
      <c r="A62" s="76" t="s">
        <v>186</v>
      </c>
      <c r="B62" s="81" t="s">
        <v>187</v>
      </c>
      <c r="C62" s="138"/>
      <c r="D62" s="137"/>
      <c r="E62" s="141" t="s">
        <v>192</v>
      </c>
      <c r="F62" s="80" t="s">
        <v>193</v>
      </c>
      <c r="G62" s="138">
        <v>56</v>
      </c>
      <c r="H62" s="138">
        <v>85</v>
      </c>
      <c r="M62" s="85"/>
    </row>
    <row r="63" spans="1:13">
      <c r="A63" s="76" t="s">
        <v>190</v>
      </c>
      <c r="B63" s="81" t="s">
        <v>191</v>
      </c>
      <c r="C63" s="138"/>
      <c r="D63" s="137"/>
      <c r="E63" s="76" t="s">
        <v>196</v>
      </c>
      <c r="F63" s="80" t="s">
        <v>197</v>
      </c>
      <c r="G63" s="138"/>
      <c r="H63" s="138">
        <v>209</v>
      </c>
    </row>
    <row r="64" spans="1:13">
      <c r="A64" s="76" t="s">
        <v>194</v>
      </c>
      <c r="B64" s="78" t="s">
        <v>195</v>
      </c>
      <c r="C64" s="138"/>
      <c r="D64" s="137"/>
      <c r="E64" s="76" t="s">
        <v>199</v>
      </c>
      <c r="F64" s="80" t="s">
        <v>200</v>
      </c>
      <c r="G64" s="138">
        <v>31</v>
      </c>
      <c r="H64" s="138">
        <v>34</v>
      </c>
      <c r="M64" s="85"/>
    </row>
    <row r="65" spans="1:13">
      <c r="A65" s="273" t="s">
        <v>52</v>
      </c>
      <c r="B65" s="83" t="s">
        <v>198</v>
      </c>
      <c r="C65" s="376">
        <f>SUM(C59:C64)</f>
        <v>0</v>
      </c>
      <c r="D65" s="377">
        <f>SUM(D59:D64)</f>
        <v>0</v>
      </c>
      <c r="E65" s="76" t="s">
        <v>201</v>
      </c>
      <c r="F65" s="80" t="s">
        <v>202</v>
      </c>
      <c r="G65" s="138"/>
      <c r="H65" s="138"/>
    </row>
    <row r="66" spans="1:13">
      <c r="A66" s="76"/>
      <c r="B66" s="83"/>
      <c r="C66" s="374"/>
      <c r="D66" s="375"/>
      <c r="E66" s="76" t="s">
        <v>204</v>
      </c>
      <c r="F66" s="80" t="s">
        <v>205</v>
      </c>
      <c r="G66" s="138">
        <v>109</v>
      </c>
      <c r="H66" s="138">
        <v>113</v>
      </c>
    </row>
    <row r="67" spans="1:13">
      <c r="A67" s="87" t="s">
        <v>203</v>
      </c>
      <c r="B67" s="75"/>
      <c r="C67" s="378"/>
      <c r="D67" s="379"/>
      <c r="E67" s="76" t="s">
        <v>208</v>
      </c>
      <c r="F67" s="80" t="s">
        <v>209</v>
      </c>
      <c r="G67" s="138">
        <v>24</v>
      </c>
      <c r="H67" s="138">
        <v>22</v>
      </c>
    </row>
    <row r="68" spans="1:13">
      <c r="A68" s="76" t="s">
        <v>206</v>
      </c>
      <c r="B68" s="78" t="s">
        <v>207</v>
      </c>
      <c r="C68" s="138">
        <v>529</v>
      </c>
      <c r="D68" s="138">
        <v>517</v>
      </c>
      <c r="E68" s="76" t="s">
        <v>212</v>
      </c>
      <c r="F68" s="80" t="s">
        <v>213</v>
      </c>
      <c r="G68" s="138">
        <v>24</v>
      </c>
      <c r="H68" s="138">
        <v>28</v>
      </c>
    </row>
    <row r="69" spans="1:13">
      <c r="A69" s="76" t="s">
        <v>210</v>
      </c>
      <c r="B69" s="78" t="s">
        <v>211</v>
      </c>
      <c r="C69" s="138">
        <v>141</v>
      </c>
      <c r="D69" s="138">
        <v>140</v>
      </c>
      <c r="E69" s="142" t="s">
        <v>79</v>
      </c>
      <c r="F69" s="80" t="s">
        <v>216</v>
      </c>
      <c r="G69" s="138"/>
      <c r="H69" s="138"/>
    </row>
    <row r="70" spans="1:13">
      <c r="A70" s="76" t="s">
        <v>214</v>
      </c>
      <c r="B70" s="78" t="s">
        <v>215</v>
      </c>
      <c r="C70" s="480"/>
      <c r="D70" s="138"/>
      <c r="E70" s="76" t="s">
        <v>219</v>
      </c>
      <c r="F70" s="80" t="s">
        <v>220</v>
      </c>
      <c r="G70" s="138"/>
      <c r="H70" s="138"/>
    </row>
    <row r="71" spans="1:13">
      <c r="A71" s="76" t="s">
        <v>217</v>
      </c>
      <c r="B71" s="78" t="s">
        <v>218</v>
      </c>
      <c r="C71" s="138"/>
      <c r="D71" s="138"/>
      <c r="E71" s="265" t="s">
        <v>47</v>
      </c>
      <c r="F71" s="82" t="s">
        <v>223</v>
      </c>
      <c r="G71" s="376">
        <f>G59+G60+G61+G69+G70</f>
        <v>2332</v>
      </c>
      <c r="H71" s="377">
        <f>H59+H60+H61+H69+H70</f>
        <v>2608</v>
      </c>
    </row>
    <row r="72" spans="1:13">
      <c r="A72" s="76" t="s">
        <v>221</v>
      </c>
      <c r="B72" s="78" t="s">
        <v>222</v>
      </c>
      <c r="C72" s="138"/>
      <c r="D72" s="138"/>
      <c r="E72" s="141"/>
      <c r="F72" s="80"/>
      <c r="G72" s="374"/>
      <c r="H72" s="375"/>
    </row>
    <row r="73" spans="1:13">
      <c r="A73" s="76" t="s">
        <v>224</v>
      </c>
      <c r="B73" s="78" t="s">
        <v>225</v>
      </c>
      <c r="C73" s="138"/>
      <c r="D73" s="138"/>
      <c r="E73" s="264" t="s">
        <v>230</v>
      </c>
      <c r="F73" s="82" t="s">
        <v>231</v>
      </c>
      <c r="G73" s="269"/>
      <c r="H73" s="270"/>
    </row>
    <row r="74" spans="1:13">
      <c r="A74" s="76" t="s">
        <v>226</v>
      </c>
      <c r="B74" s="78" t="s">
        <v>227</v>
      </c>
      <c r="C74" s="138"/>
      <c r="D74" s="138"/>
      <c r="E74" s="349"/>
      <c r="F74" s="350"/>
      <c r="G74" s="374"/>
      <c r="H74" s="400"/>
    </row>
    <row r="75" spans="1:13">
      <c r="A75" s="76" t="s">
        <v>228</v>
      </c>
      <c r="B75" s="78" t="s">
        <v>229</v>
      </c>
      <c r="C75" s="138">
        <v>3217</v>
      </c>
      <c r="D75" s="138">
        <f>3996+2103</f>
        <v>6099</v>
      </c>
      <c r="E75" s="276" t="s">
        <v>160</v>
      </c>
      <c r="F75" s="82" t="s">
        <v>233</v>
      </c>
      <c r="G75" s="269">
        <v>74</v>
      </c>
      <c r="H75" s="479">
        <v>79</v>
      </c>
    </row>
    <row r="76" spans="1:13">
      <c r="A76" s="273" t="s">
        <v>77</v>
      </c>
      <c r="B76" s="83" t="s">
        <v>232</v>
      </c>
      <c r="C76" s="376">
        <f>SUM(C68:C75)</f>
        <v>3887</v>
      </c>
      <c r="D76" s="377">
        <f>SUM(D68:D75)</f>
        <v>6756</v>
      </c>
      <c r="E76" s="349"/>
      <c r="F76" s="350"/>
      <c r="G76" s="374"/>
      <c r="H76" s="400"/>
    </row>
    <row r="77" spans="1:13">
      <c r="A77" s="76"/>
      <c r="B77" s="78"/>
      <c r="C77" s="374"/>
      <c r="D77" s="375"/>
      <c r="E77" s="264" t="s">
        <v>234</v>
      </c>
      <c r="F77" s="82" t="s">
        <v>235</v>
      </c>
      <c r="G77" s="269"/>
      <c r="H77" s="270"/>
    </row>
    <row r="78" spans="1:13">
      <c r="A78" s="87" t="s">
        <v>236</v>
      </c>
      <c r="B78" s="75"/>
      <c r="C78" s="378"/>
      <c r="D78" s="379"/>
      <c r="E78" s="76"/>
      <c r="F78" s="88"/>
      <c r="G78" s="394"/>
      <c r="H78" s="395"/>
      <c r="M78" s="85"/>
    </row>
    <row r="79" spans="1:13">
      <c r="A79" s="76" t="s">
        <v>237</v>
      </c>
      <c r="B79" s="78" t="s">
        <v>238</v>
      </c>
      <c r="C79" s="374">
        <f>SUM(C80:C82)</f>
        <v>0</v>
      </c>
      <c r="D79" s="375">
        <f>SUM(D80:D82)</f>
        <v>0</v>
      </c>
      <c r="E79" s="146" t="s">
        <v>556</v>
      </c>
      <c r="F79" s="86" t="s">
        <v>241</v>
      </c>
      <c r="G79" s="378">
        <f>G71+G73+G75+G77</f>
        <v>2406</v>
      </c>
      <c r="H79" s="379">
        <f>H71+H73+H75+H77</f>
        <v>2687</v>
      </c>
    </row>
    <row r="80" spans="1:13">
      <c r="A80" s="76" t="s">
        <v>239</v>
      </c>
      <c r="B80" s="78" t="s">
        <v>240</v>
      </c>
      <c r="C80" s="138"/>
      <c r="D80" s="137"/>
      <c r="E80" s="349"/>
      <c r="F80" s="350"/>
      <c r="G80" s="374"/>
      <c r="H80" s="400"/>
    </row>
    <row r="81" spans="1:13">
      <c r="A81" s="76" t="s">
        <v>242</v>
      </c>
      <c r="B81" s="78" t="s">
        <v>243</v>
      </c>
      <c r="C81" s="138"/>
      <c r="D81" s="137"/>
      <c r="E81" s="76"/>
      <c r="F81" s="89"/>
      <c r="G81" s="401"/>
      <c r="H81" s="402"/>
    </row>
    <row r="82" spans="1:13">
      <c r="A82" s="76" t="s">
        <v>244</v>
      </c>
      <c r="B82" s="78" t="s">
        <v>245</v>
      </c>
      <c r="C82" s="138"/>
      <c r="D82" s="137"/>
      <c r="E82" s="148"/>
      <c r="F82" s="90"/>
      <c r="G82" s="401"/>
      <c r="H82" s="402"/>
    </row>
    <row r="83" spans="1:13">
      <c r="A83" s="76" t="s">
        <v>246</v>
      </c>
      <c r="B83" s="78" t="s">
        <v>247</v>
      </c>
      <c r="C83" s="138">
        <v>1</v>
      </c>
      <c r="D83" s="137">
        <v>52</v>
      </c>
      <c r="E83" s="145"/>
      <c r="F83" s="90"/>
      <c r="G83" s="401"/>
      <c r="H83" s="402"/>
    </row>
    <row r="84" spans="1:13">
      <c r="A84" s="76" t="s">
        <v>133</v>
      </c>
      <c r="B84" s="78" t="s">
        <v>248</v>
      </c>
      <c r="C84" s="138"/>
      <c r="D84" s="137"/>
      <c r="E84" s="148"/>
      <c r="F84" s="90"/>
      <c r="G84" s="401"/>
      <c r="H84" s="402"/>
    </row>
    <row r="85" spans="1:13">
      <c r="A85" s="273" t="s">
        <v>249</v>
      </c>
      <c r="B85" s="83" t="s">
        <v>250</v>
      </c>
      <c r="C85" s="376">
        <f>C84+C83+C79</f>
        <v>1</v>
      </c>
      <c r="D85" s="377">
        <f>D84+D83+D79</f>
        <v>52</v>
      </c>
      <c r="E85" s="145"/>
      <c r="F85" s="90"/>
      <c r="G85" s="401"/>
      <c r="H85" s="402"/>
    </row>
    <row r="86" spans="1:13">
      <c r="A86" s="76"/>
      <c r="B86" s="83"/>
      <c r="C86" s="374"/>
      <c r="D86" s="375"/>
      <c r="E86" s="148"/>
      <c r="F86" s="90"/>
      <c r="G86" s="401"/>
      <c r="H86" s="402"/>
      <c r="M86" s="85"/>
    </row>
    <row r="87" spans="1:13">
      <c r="A87" s="87" t="s">
        <v>251</v>
      </c>
      <c r="B87" s="78"/>
      <c r="C87" s="374"/>
      <c r="D87" s="375"/>
      <c r="E87" s="145"/>
      <c r="F87" s="90"/>
      <c r="G87" s="401"/>
      <c r="H87" s="402"/>
    </row>
    <row r="88" spans="1:13">
      <c r="A88" s="76" t="s">
        <v>252</v>
      </c>
      <c r="B88" s="78" t="s">
        <v>253</v>
      </c>
      <c r="C88" s="138"/>
      <c r="D88" s="138"/>
      <c r="E88" s="148"/>
      <c r="F88" s="90"/>
      <c r="G88" s="401"/>
      <c r="H88" s="402"/>
      <c r="M88" s="85"/>
    </row>
    <row r="89" spans="1:13">
      <c r="A89" s="76" t="s">
        <v>254</v>
      </c>
      <c r="B89" s="78" t="s">
        <v>255</v>
      </c>
      <c r="C89" s="138">
        <v>186</v>
      </c>
      <c r="D89" s="138">
        <v>313</v>
      </c>
      <c r="E89" s="145"/>
      <c r="F89" s="90"/>
      <c r="G89" s="401"/>
      <c r="H89" s="402"/>
    </row>
    <row r="90" spans="1:13">
      <c r="A90" s="76" t="s">
        <v>256</v>
      </c>
      <c r="B90" s="78" t="s">
        <v>257</v>
      </c>
      <c r="C90" s="138"/>
      <c r="D90" s="138"/>
      <c r="E90" s="145"/>
      <c r="F90" s="90"/>
      <c r="G90" s="401"/>
      <c r="H90" s="402"/>
      <c r="M90" s="85"/>
    </row>
    <row r="91" spans="1:13">
      <c r="A91" s="76" t="s">
        <v>258</v>
      </c>
      <c r="B91" s="78" t="s">
        <v>259</v>
      </c>
      <c r="C91" s="138"/>
      <c r="D91" s="138"/>
      <c r="E91" s="145"/>
      <c r="F91" s="90"/>
      <c r="G91" s="401"/>
      <c r="H91" s="402"/>
    </row>
    <row r="92" spans="1:13">
      <c r="A92" s="273" t="s">
        <v>555</v>
      </c>
      <c r="B92" s="83" t="s">
        <v>260</v>
      </c>
      <c r="C92" s="376">
        <f>SUM(C88:C91)</f>
        <v>186</v>
      </c>
      <c r="D92" s="377">
        <f>SUM(D88:D91)</f>
        <v>313</v>
      </c>
      <c r="E92" s="145"/>
      <c r="F92" s="90"/>
      <c r="G92" s="401"/>
      <c r="H92" s="402"/>
      <c r="M92" s="85"/>
    </row>
    <row r="93" spans="1:13">
      <c r="A93" s="264" t="s">
        <v>261</v>
      </c>
      <c r="B93" s="83" t="s">
        <v>262</v>
      </c>
      <c r="C93" s="269">
        <v>3</v>
      </c>
      <c r="D93" s="270">
        <v>12</v>
      </c>
      <c r="E93" s="145"/>
      <c r="F93" s="90"/>
      <c r="G93" s="401"/>
      <c r="H93" s="402"/>
    </row>
    <row r="94" spans="1:13" ht="16.5" thickBot="1">
      <c r="A94" s="281" t="s">
        <v>263</v>
      </c>
      <c r="B94" s="166" t="s">
        <v>264</v>
      </c>
      <c r="C94" s="380">
        <f>C65+C76+C85+C92+C93</f>
        <v>4077</v>
      </c>
      <c r="D94" s="381">
        <f>D65+D76+D85+D92+D93</f>
        <v>7133</v>
      </c>
      <c r="E94" s="167"/>
      <c r="F94" s="168"/>
      <c r="G94" s="403"/>
      <c r="H94" s="404"/>
      <c r="M94" s="85"/>
    </row>
    <row r="95" spans="1:13" ht="32.25" thickBot="1">
      <c r="A95" s="278" t="s">
        <v>265</v>
      </c>
      <c r="B95" s="279" t="s">
        <v>266</v>
      </c>
      <c r="C95" s="382">
        <f>C94+C56</f>
        <v>10326</v>
      </c>
      <c r="D95" s="383">
        <f>D94+D56</f>
        <v>12713</v>
      </c>
      <c r="E95" s="169" t="s">
        <v>633</v>
      </c>
      <c r="F95" s="280" t="s">
        <v>268</v>
      </c>
      <c r="G95" s="382">
        <f>G37+G40+G56+G79</f>
        <v>10326</v>
      </c>
      <c r="H95" s="383">
        <f>H37+H40+H56+H79</f>
        <v>12713</v>
      </c>
    </row>
    <row r="96" spans="1:13">
      <c r="A96" s="115"/>
      <c r="B96" s="351"/>
      <c r="C96" s="115"/>
      <c r="D96" s="115"/>
      <c r="E96" s="352"/>
      <c r="M96" s="85"/>
    </row>
    <row r="97" spans="1:13">
      <c r="A97" s="354"/>
      <c r="B97" s="351"/>
      <c r="C97" s="115"/>
      <c r="D97" s="115"/>
      <c r="E97" s="352"/>
      <c r="M97" s="85"/>
    </row>
    <row r="98" spans="1:13">
      <c r="A98" s="469" t="s">
        <v>666</v>
      </c>
      <c r="B98" s="482">
        <f>pdeReportingDate</f>
        <v>45687</v>
      </c>
      <c r="C98" s="482"/>
      <c r="D98" s="482"/>
      <c r="E98" s="482"/>
      <c r="F98" s="482"/>
      <c r="G98" s="482"/>
      <c r="H98" s="482"/>
      <c r="M98" s="85"/>
    </row>
    <row r="99" spans="1:13">
      <c r="A99" s="469"/>
      <c r="B99" s="46"/>
      <c r="C99" s="46"/>
      <c r="D99" s="46"/>
      <c r="E99" s="46"/>
      <c r="F99" s="46"/>
      <c r="G99" s="46"/>
      <c r="H99" s="46"/>
      <c r="M99" s="85"/>
    </row>
    <row r="100" spans="1:13">
      <c r="A100" s="470" t="s">
        <v>8</v>
      </c>
      <c r="B100" s="483" t="str">
        <f>authorName</f>
        <v>Мария Николова</v>
      </c>
      <c r="C100" s="483"/>
      <c r="D100" s="483"/>
      <c r="E100" s="483"/>
      <c r="F100" s="483"/>
      <c r="G100" s="483"/>
      <c r="H100" s="483"/>
    </row>
    <row r="101" spans="1:13">
      <c r="A101" s="470"/>
      <c r="B101" s="67"/>
      <c r="C101" s="67"/>
      <c r="D101" s="67"/>
      <c r="E101" s="67"/>
      <c r="F101" s="67"/>
      <c r="G101" s="67"/>
      <c r="H101" s="67"/>
    </row>
    <row r="102" spans="1:13">
      <c r="A102" s="470" t="s">
        <v>614</v>
      </c>
      <c r="B102" s="484"/>
      <c r="C102" s="484"/>
      <c r="D102" s="484"/>
      <c r="E102" s="484"/>
      <c r="F102" s="484"/>
      <c r="G102" s="484"/>
      <c r="H102" s="484"/>
    </row>
    <row r="103" spans="1:13" ht="21.75" customHeight="1">
      <c r="A103" s="471"/>
      <c r="B103" s="481"/>
      <c r="C103" s="481"/>
      <c r="D103" s="481"/>
      <c r="E103" s="481"/>
      <c r="M103" s="85"/>
    </row>
    <row r="104" spans="1:13" ht="21.75" customHeight="1">
      <c r="A104" s="471"/>
      <c r="B104" s="481" t="s">
        <v>668</v>
      </c>
      <c r="C104" s="481"/>
      <c r="D104" s="481"/>
      <c r="E104" s="481"/>
    </row>
    <row r="105" spans="1:13" ht="21.75" customHeight="1">
      <c r="A105" s="471"/>
      <c r="B105" s="481" t="s">
        <v>691</v>
      </c>
      <c r="C105" s="481"/>
      <c r="D105" s="481"/>
      <c r="E105" s="481"/>
      <c r="M105" s="85"/>
    </row>
    <row r="106" spans="1:13" ht="21.75" customHeight="1">
      <c r="A106" s="471"/>
      <c r="B106" s="481" t="s">
        <v>668</v>
      </c>
      <c r="C106" s="481"/>
      <c r="D106" s="481"/>
      <c r="E106" s="481"/>
    </row>
    <row r="107" spans="1:13" ht="21.75" customHeight="1">
      <c r="A107" s="471"/>
      <c r="B107" s="481"/>
      <c r="C107" s="481"/>
      <c r="D107" s="481"/>
      <c r="E107" s="481"/>
      <c r="M107" s="85"/>
    </row>
    <row r="108" spans="1:13" ht="21.75" customHeight="1">
      <c r="A108" s="471"/>
      <c r="B108" s="481"/>
      <c r="C108" s="481"/>
      <c r="D108" s="481"/>
      <c r="E108" s="481"/>
    </row>
    <row r="109" spans="1:13" ht="21.75" customHeight="1">
      <c r="A109" s="471"/>
      <c r="B109" s="481"/>
      <c r="C109" s="481"/>
      <c r="D109" s="481"/>
      <c r="E109" s="481"/>
      <c r="M109" s="85"/>
    </row>
    <row r="117" spans="5:13">
      <c r="E117" s="355"/>
    </row>
    <row r="119" spans="5:13">
      <c r="E119" s="355"/>
      <c r="M119" s="85"/>
    </row>
    <row r="121" spans="5:13">
      <c r="E121" s="355"/>
      <c r="M121" s="85"/>
    </row>
    <row r="123" spans="5:13">
      <c r="E123" s="355"/>
    </row>
    <row r="125" spans="5:13">
      <c r="E125" s="355"/>
      <c r="M125" s="85"/>
    </row>
    <row r="127" spans="5:13">
      <c r="E127" s="355"/>
      <c r="M127" s="85"/>
    </row>
    <row r="129" spans="5:13">
      <c r="M129" s="85"/>
    </row>
    <row r="131" spans="5:13">
      <c r="M131" s="85"/>
    </row>
    <row r="133" spans="5:13">
      <c r="M133" s="85"/>
    </row>
    <row r="135" spans="5:13">
      <c r="E135" s="355"/>
      <c r="M135" s="85"/>
    </row>
    <row r="137" spans="5:13">
      <c r="E137" s="355"/>
      <c r="M137" s="85"/>
    </row>
    <row r="139" spans="5:13">
      <c r="E139" s="355"/>
      <c r="M139" s="85"/>
    </row>
    <row r="141" spans="5:13">
      <c r="E141" s="355"/>
      <c r="M141" s="85"/>
    </row>
    <row r="143" spans="5:13">
      <c r="E143" s="355"/>
    </row>
    <row r="145" spans="5:13">
      <c r="E145" s="355"/>
    </row>
    <row r="147" spans="5:13">
      <c r="E147" s="355"/>
    </row>
    <row r="149" spans="5:13">
      <c r="E149" s="355"/>
      <c r="M149" s="85"/>
    </row>
    <row r="151" spans="5:13">
      <c r="M151" s="85"/>
    </row>
    <row r="153" spans="5:13">
      <c r="M153" s="85"/>
    </row>
    <row r="159" spans="5:13">
      <c r="E159" s="355"/>
    </row>
    <row r="161" spans="1:18" s="353" customFormat="1">
      <c r="A161" s="41"/>
      <c r="B161" s="41"/>
      <c r="C161" s="41"/>
      <c r="D161" s="41"/>
      <c r="E161" s="355"/>
      <c r="G161" s="41"/>
      <c r="H161" s="39"/>
      <c r="I161" s="39"/>
      <c r="J161" s="39"/>
      <c r="K161" s="39"/>
      <c r="L161" s="39"/>
      <c r="M161" s="39"/>
      <c r="N161" s="39"/>
      <c r="O161" s="39"/>
      <c r="P161" s="39"/>
      <c r="Q161" s="39"/>
      <c r="R161" s="39"/>
    </row>
    <row r="163" spans="1:18" s="353" customFormat="1">
      <c r="A163" s="41"/>
      <c r="B163" s="41"/>
      <c r="C163" s="41"/>
      <c r="D163" s="41"/>
      <c r="E163" s="355"/>
      <c r="G163" s="41"/>
      <c r="H163" s="39"/>
      <c r="I163" s="39"/>
      <c r="J163" s="39"/>
      <c r="K163" s="39"/>
      <c r="L163" s="39"/>
      <c r="M163" s="39"/>
      <c r="N163" s="39"/>
      <c r="O163" s="39"/>
      <c r="P163" s="39"/>
      <c r="Q163" s="39"/>
      <c r="R163" s="39"/>
    </row>
    <row r="165" spans="1:18" s="353" customFormat="1">
      <c r="A165" s="41"/>
      <c r="B165" s="41"/>
      <c r="C165" s="41"/>
      <c r="D165" s="41"/>
      <c r="E165" s="355"/>
      <c r="G165" s="41"/>
      <c r="H165" s="39"/>
      <c r="I165" s="39"/>
      <c r="J165" s="39"/>
      <c r="K165" s="39"/>
      <c r="L165" s="39"/>
      <c r="M165" s="39"/>
      <c r="N165" s="39"/>
      <c r="O165" s="39"/>
      <c r="P165" s="39"/>
      <c r="Q165" s="39"/>
      <c r="R165" s="39"/>
    </row>
    <row r="167" spans="1:18" s="353" customFormat="1">
      <c r="A167" s="41"/>
      <c r="B167" s="41"/>
      <c r="C167" s="41"/>
      <c r="D167" s="41"/>
      <c r="E167" s="355"/>
      <c r="G167" s="41"/>
      <c r="H167" s="39"/>
      <c r="I167" s="39"/>
      <c r="J167" s="39"/>
      <c r="K167" s="39"/>
      <c r="L167" s="39"/>
      <c r="M167" s="39"/>
      <c r="N167" s="39"/>
      <c r="O167" s="39"/>
      <c r="P167" s="39"/>
      <c r="Q167" s="39"/>
      <c r="R167" s="39"/>
    </row>
    <row r="175" spans="1:18" s="353" customFormat="1">
      <c r="A175" s="41"/>
      <c r="B175" s="41"/>
      <c r="C175" s="41"/>
      <c r="D175" s="41"/>
      <c r="E175" s="355"/>
      <c r="G175" s="41"/>
      <c r="H175" s="39"/>
      <c r="I175" s="39"/>
      <c r="J175" s="39"/>
      <c r="K175" s="39"/>
      <c r="L175" s="39"/>
      <c r="M175" s="39"/>
      <c r="N175" s="39"/>
      <c r="O175" s="39"/>
      <c r="P175" s="39"/>
      <c r="Q175" s="39"/>
      <c r="R175" s="39"/>
    </row>
    <row r="177" spans="1:18" s="353" customFormat="1">
      <c r="A177" s="41"/>
      <c r="B177" s="41"/>
      <c r="C177" s="41"/>
      <c r="D177" s="41"/>
      <c r="E177" s="355"/>
      <c r="G177" s="41"/>
      <c r="H177" s="39"/>
      <c r="I177" s="39"/>
      <c r="J177" s="39"/>
      <c r="K177" s="39"/>
      <c r="L177" s="39"/>
      <c r="M177" s="39"/>
      <c r="N177" s="39"/>
      <c r="O177" s="39"/>
      <c r="P177" s="39"/>
      <c r="Q177" s="39"/>
      <c r="R177" s="39"/>
    </row>
    <row r="179" spans="1:18" s="353" customFormat="1">
      <c r="A179" s="41"/>
      <c r="B179" s="41"/>
      <c r="C179" s="41"/>
      <c r="D179" s="41"/>
      <c r="E179" s="355"/>
      <c r="G179" s="41"/>
      <c r="H179" s="39"/>
      <c r="I179" s="39"/>
      <c r="J179" s="39"/>
      <c r="K179" s="39"/>
      <c r="L179" s="39"/>
      <c r="M179" s="39"/>
      <c r="N179" s="39"/>
      <c r="O179" s="39"/>
      <c r="P179" s="39"/>
      <c r="Q179" s="39"/>
      <c r="R179" s="39"/>
    </row>
    <row r="181" spans="1:18" s="353" customFormat="1">
      <c r="A181" s="41"/>
      <c r="B181" s="41"/>
      <c r="C181" s="41"/>
      <c r="D181" s="41"/>
      <c r="E181" s="355"/>
      <c r="G181" s="41"/>
      <c r="H181" s="39"/>
      <c r="I181" s="39"/>
      <c r="J181" s="39"/>
      <c r="K181" s="39"/>
      <c r="L181" s="39"/>
      <c r="M181" s="39"/>
      <c r="N181" s="39"/>
      <c r="O181" s="39"/>
      <c r="P181" s="39"/>
      <c r="Q181" s="39"/>
      <c r="R181" s="39"/>
    </row>
    <row r="185" spans="1:18" s="353" customFormat="1">
      <c r="A185" s="41"/>
      <c r="B185" s="41"/>
      <c r="C185" s="41"/>
      <c r="D185" s="41"/>
      <c r="E185" s="355"/>
      <c r="G185" s="41"/>
      <c r="H185" s="39"/>
      <c r="I185" s="39"/>
      <c r="J185" s="39"/>
      <c r="K185" s="39"/>
      <c r="L185" s="39"/>
      <c r="M185" s="39"/>
      <c r="N185" s="39"/>
      <c r="O185" s="39"/>
      <c r="P185" s="39"/>
      <c r="Q185" s="39"/>
      <c r="R185" s="39"/>
    </row>
  </sheetData>
  <sheetProtection password="D554" sheet="1" objects="1" scenarios="1" insertRows="0"/>
  <mergeCells count="10">
    <mergeCell ref="B106:E106"/>
    <mergeCell ref="B107:E107"/>
    <mergeCell ref="B108:E108"/>
    <mergeCell ref="B109:E109"/>
    <mergeCell ref="B98:H98"/>
    <mergeCell ref="B100:H100"/>
    <mergeCell ref="B102:H102"/>
    <mergeCell ref="B103:E103"/>
    <mergeCell ref="B104:E104"/>
    <mergeCell ref="B105:E105"/>
  </mergeCells>
  <phoneticPr fontId="19" type="noConversion"/>
  <dataValidations count="4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62:H70 G59:H60 G77:H77 G75:H75 G73:H73 C12:D19 C21:D22 C24:D27 C31:D31 C36:D39 C41:D45 C48:D51 C54:D55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21:H21 G40:H40">
      <formula1>-999999999999990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G31:H31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отрицателно число._x000a__x000a_За да коригирате натиснете Retry. За да се откажете натиснете Cancel." sqref="C32:D32 G15:H17 G30:H30 G33:H33">
      <formula1>-99999999999</formula1>
      <formula2>0</formula2>
    </dataValidation>
  </dataValidations>
  <printOptions horizontalCentered="1" verticalCentered="1"/>
  <pageMargins left="0.23622047244094491" right="0.23622047244094491" top="0.39370078740157483" bottom="0.39370078740157483" header="0.15748031496062992" footer="0.15748031496062992"/>
  <pageSetup paperSize="9" scale="59" fitToHeight="2" orientation="landscape" horizontalDpi="300" verticalDpi="300" r:id="rId1"/>
  <headerFooter alignWithMargins="0"/>
  <rowBreaks count="1" manualBreakCount="1">
    <brk id="56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M363"/>
  <sheetViews>
    <sheetView view="pageBreakPreview" topLeftCell="B22" zoomScale="89" zoomScaleNormal="70" zoomScaleSheetLayoutView="89" workbookViewId="0">
      <selection activeCell="E26" sqref="E26"/>
    </sheetView>
  </sheetViews>
  <sheetFormatPr defaultColWidth="9.28515625" defaultRowHeight="15.75"/>
  <cols>
    <col min="1" max="1" width="50.7109375" style="348" customWidth="1"/>
    <col min="2" max="2" width="10.7109375" style="348" customWidth="1"/>
    <col min="3" max="4" width="15.7109375" style="132" customWidth="1"/>
    <col min="5" max="5" width="50.7109375" style="348" customWidth="1"/>
    <col min="6" max="6" width="10.7109375" style="348" customWidth="1"/>
    <col min="7" max="8" width="15.7109375" style="132" customWidth="1"/>
    <col min="9" max="16384" width="9.28515625" style="132"/>
  </cols>
  <sheetData>
    <row r="1" spans="1:8">
      <c r="A1" s="16" t="s">
        <v>537</v>
      </c>
      <c r="B1" s="28"/>
      <c r="C1" s="28"/>
      <c r="D1" s="28"/>
      <c r="E1" s="51"/>
      <c r="F1" s="29"/>
      <c r="G1" s="14"/>
      <c r="H1" s="14"/>
    </row>
    <row r="2" spans="1:8">
      <c r="A2" s="52" t="str">
        <f>CONCATENATE("(",LOWER(reportConsolidation),")")</f>
        <v>(на индивидуална основа)</v>
      </c>
      <c r="B2" s="16"/>
      <c r="C2" s="16"/>
      <c r="D2" s="16"/>
      <c r="E2" s="51"/>
      <c r="F2" s="29"/>
      <c r="G2" s="14"/>
      <c r="H2" s="14"/>
    </row>
    <row r="3" spans="1:8">
      <c r="A3" s="28"/>
      <c r="B3" s="19"/>
      <c r="C3" s="19"/>
      <c r="D3" s="19"/>
      <c r="E3" s="51"/>
      <c r="F3" s="53"/>
      <c r="G3" s="27"/>
      <c r="H3" s="27"/>
    </row>
    <row r="4" spans="1:8">
      <c r="A4" s="63" t="str">
        <f>CONCATENATE("на ",UPPER(pdeName))</f>
        <v>на УЕБ МЕДИЯ ГРУП АД</v>
      </c>
      <c r="B4" s="19"/>
      <c r="C4" s="19"/>
      <c r="D4" s="19"/>
      <c r="E4" s="51"/>
      <c r="F4" s="45"/>
      <c r="G4" s="126"/>
      <c r="H4" s="56"/>
    </row>
    <row r="5" spans="1:8">
      <c r="A5" s="63" t="str">
        <f>CONCATENATE("ЕИК по БУЛСТАТ: ", pdeBulstat)</f>
        <v>ЕИК по БУЛСТАТ: 131387286</v>
      </c>
      <c r="B5" s="343"/>
      <c r="C5" s="343"/>
      <c r="D5" s="343"/>
      <c r="E5" s="27"/>
      <c r="F5" s="66"/>
      <c r="G5" s="67"/>
      <c r="H5" s="14"/>
    </row>
    <row r="6" spans="1:8">
      <c r="A6" s="63" t="str">
        <f>CONCATENATE("към ",TEXT(endDate,"dd.mm.yyyy")," г.")</f>
        <v>към 31.12.2024 г.</v>
      </c>
      <c r="B6" s="16"/>
      <c r="C6" s="36"/>
      <c r="D6" s="16"/>
      <c r="E6" s="27"/>
      <c r="F6" s="66"/>
      <c r="G6" s="69"/>
      <c r="H6" s="14"/>
    </row>
    <row r="7" spans="1:8" ht="16.5" thickBot="1">
      <c r="A7" s="30"/>
      <c r="B7" s="14"/>
      <c r="C7" s="31"/>
      <c r="D7" s="31"/>
      <c r="E7" s="32"/>
      <c r="F7" s="32"/>
      <c r="G7" s="14"/>
      <c r="H7" s="33" t="s">
        <v>545</v>
      </c>
    </row>
    <row r="8" spans="1:8" ht="31.5">
      <c r="A8" s="170" t="s">
        <v>269</v>
      </c>
      <c r="B8" s="171" t="s">
        <v>11</v>
      </c>
      <c r="C8" s="171" t="s">
        <v>12</v>
      </c>
      <c r="D8" s="172" t="s">
        <v>16</v>
      </c>
      <c r="E8" s="170" t="s">
        <v>270</v>
      </c>
      <c r="F8" s="171" t="s">
        <v>11</v>
      </c>
      <c r="G8" s="171" t="s">
        <v>12</v>
      </c>
      <c r="H8" s="172" t="s">
        <v>16</v>
      </c>
    </row>
    <row r="9" spans="1:8" ht="16.5" thickBot="1">
      <c r="A9" s="188" t="s">
        <v>17</v>
      </c>
      <c r="B9" s="189" t="s">
        <v>18</v>
      </c>
      <c r="C9" s="189">
        <v>1</v>
      </c>
      <c r="D9" s="190">
        <v>2</v>
      </c>
      <c r="E9" s="188" t="s">
        <v>17</v>
      </c>
      <c r="F9" s="189" t="s">
        <v>18</v>
      </c>
      <c r="G9" s="189">
        <v>1</v>
      </c>
      <c r="H9" s="190">
        <v>2</v>
      </c>
    </row>
    <row r="10" spans="1:8">
      <c r="A10" s="191" t="s">
        <v>271</v>
      </c>
      <c r="B10" s="192"/>
      <c r="C10" s="193"/>
      <c r="D10" s="194"/>
      <c r="E10" s="191" t="s">
        <v>272</v>
      </c>
      <c r="F10" s="203"/>
      <c r="G10" s="411"/>
      <c r="H10" s="412"/>
    </row>
    <row r="11" spans="1:8">
      <c r="A11" s="174" t="s">
        <v>273</v>
      </c>
      <c r="B11" s="128"/>
      <c r="C11" s="129"/>
      <c r="D11" s="182"/>
      <c r="E11" s="174" t="s">
        <v>274</v>
      </c>
      <c r="F11" s="130"/>
      <c r="G11" s="134"/>
      <c r="H11" s="183"/>
    </row>
    <row r="12" spans="1:8">
      <c r="A12" s="135" t="s">
        <v>275</v>
      </c>
      <c r="B12" s="131" t="s">
        <v>276</v>
      </c>
      <c r="C12" s="256">
        <v>20</v>
      </c>
      <c r="D12" s="256">
        <v>10</v>
      </c>
      <c r="E12" s="135" t="s">
        <v>277</v>
      </c>
      <c r="F12" s="180" t="s">
        <v>278</v>
      </c>
      <c r="G12" s="256"/>
      <c r="H12" s="256"/>
    </row>
    <row r="13" spans="1:8">
      <c r="A13" s="135" t="s">
        <v>279</v>
      </c>
      <c r="B13" s="131" t="s">
        <v>280</v>
      </c>
      <c r="C13" s="256">
        <v>394</v>
      </c>
      <c r="D13" s="256">
        <v>429</v>
      </c>
      <c r="E13" s="135" t="s">
        <v>281</v>
      </c>
      <c r="F13" s="180" t="s">
        <v>282</v>
      </c>
      <c r="G13" s="256"/>
      <c r="H13" s="256"/>
    </row>
    <row r="14" spans="1:8">
      <c r="A14" s="135" t="s">
        <v>283</v>
      </c>
      <c r="B14" s="131" t="s">
        <v>284</v>
      </c>
      <c r="C14" s="256">
        <v>442</v>
      </c>
      <c r="D14" s="256">
        <v>715</v>
      </c>
      <c r="E14" s="185" t="s">
        <v>285</v>
      </c>
      <c r="F14" s="180" t="s">
        <v>286</v>
      </c>
      <c r="G14" s="256">
        <v>1575</v>
      </c>
      <c r="H14" s="256">
        <v>1762</v>
      </c>
    </row>
    <row r="15" spans="1:8">
      <c r="A15" s="135" t="s">
        <v>287</v>
      </c>
      <c r="B15" s="131" t="s">
        <v>288</v>
      </c>
      <c r="C15" s="256">
        <v>761</v>
      </c>
      <c r="D15" s="256">
        <v>689</v>
      </c>
      <c r="E15" s="185" t="s">
        <v>79</v>
      </c>
      <c r="F15" s="180" t="s">
        <v>289</v>
      </c>
      <c r="G15" s="256">
        <v>93</v>
      </c>
      <c r="H15" s="256">
        <v>22</v>
      </c>
    </row>
    <row r="16" spans="1:8">
      <c r="A16" s="135" t="s">
        <v>290</v>
      </c>
      <c r="B16" s="131" t="s">
        <v>291</v>
      </c>
      <c r="C16" s="256">
        <v>133</v>
      </c>
      <c r="D16" s="256">
        <v>118</v>
      </c>
      <c r="E16" s="176" t="s">
        <v>52</v>
      </c>
      <c r="F16" s="204" t="s">
        <v>292</v>
      </c>
      <c r="G16" s="407">
        <f>SUM(G12:G15)</f>
        <v>1668</v>
      </c>
      <c r="H16" s="408">
        <f>SUM(H12:H15)</f>
        <v>1784</v>
      </c>
    </row>
    <row r="17" spans="1:8" ht="31.5">
      <c r="A17" s="135" t="s">
        <v>293</v>
      </c>
      <c r="B17" s="131" t="s">
        <v>294</v>
      </c>
      <c r="C17" s="256"/>
      <c r="D17" s="256"/>
      <c r="E17" s="185"/>
      <c r="F17" s="177"/>
      <c r="G17" s="134"/>
      <c r="H17" s="183"/>
    </row>
    <row r="18" spans="1:8" ht="31.5">
      <c r="A18" s="135" t="s">
        <v>295</v>
      </c>
      <c r="B18" s="131" t="s">
        <v>296</v>
      </c>
      <c r="C18" s="256"/>
      <c r="D18" s="256"/>
      <c r="E18" s="174" t="s">
        <v>297</v>
      </c>
      <c r="F18" s="178" t="s">
        <v>298</v>
      </c>
      <c r="G18" s="418"/>
      <c r="H18" s="418"/>
    </row>
    <row r="19" spans="1:8">
      <c r="A19" s="135" t="s">
        <v>299</v>
      </c>
      <c r="B19" s="131" t="s">
        <v>300</v>
      </c>
      <c r="C19" s="256">
        <v>-38</v>
      </c>
      <c r="D19" s="256">
        <v>241</v>
      </c>
      <c r="E19" s="135" t="s">
        <v>301</v>
      </c>
      <c r="F19" s="177" t="s">
        <v>302</v>
      </c>
      <c r="G19" s="256"/>
      <c r="H19" s="257"/>
    </row>
    <row r="20" spans="1:8">
      <c r="A20" s="175" t="s">
        <v>303</v>
      </c>
      <c r="B20" s="131" t="s">
        <v>304</v>
      </c>
      <c r="C20" s="256">
        <v>-79</v>
      </c>
      <c r="D20" s="256">
        <v>175</v>
      </c>
      <c r="E20" s="174"/>
      <c r="F20" s="130"/>
      <c r="G20" s="134"/>
      <c r="H20" s="183"/>
    </row>
    <row r="21" spans="1:8">
      <c r="A21" s="175" t="s">
        <v>305</v>
      </c>
      <c r="B21" s="131" t="s">
        <v>306</v>
      </c>
      <c r="C21" s="256"/>
      <c r="D21" s="256"/>
      <c r="E21" s="174" t="s">
        <v>307</v>
      </c>
      <c r="F21" s="130"/>
      <c r="G21" s="134"/>
      <c r="H21" s="183"/>
    </row>
    <row r="22" spans="1:8">
      <c r="A22" s="176" t="s">
        <v>52</v>
      </c>
      <c r="B22" s="133" t="s">
        <v>308</v>
      </c>
      <c r="C22" s="407">
        <f>SUM(C12:C18)+C19</f>
        <v>1712</v>
      </c>
      <c r="D22" s="408">
        <f>SUM(D12:D18)+D19</f>
        <v>2202</v>
      </c>
      <c r="E22" s="135" t="s">
        <v>309</v>
      </c>
      <c r="F22" s="177" t="s">
        <v>310</v>
      </c>
      <c r="G22" s="256">
        <v>399</v>
      </c>
      <c r="H22" s="256">
        <v>318</v>
      </c>
    </row>
    <row r="23" spans="1:8">
      <c r="A23" s="174"/>
      <c r="B23" s="131"/>
      <c r="C23" s="134"/>
      <c r="D23" s="183"/>
      <c r="E23" s="175" t="s">
        <v>311</v>
      </c>
      <c r="F23" s="177" t="s">
        <v>312</v>
      </c>
      <c r="G23" s="256"/>
      <c r="H23" s="256"/>
    </row>
    <row r="24" spans="1:8" ht="31.5">
      <c r="A24" s="174" t="s">
        <v>313</v>
      </c>
      <c r="B24" s="177"/>
      <c r="C24" s="134"/>
      <c r="D24" s="183"/>
      <c r="E24" s="135" t="s">
        <v>314</v>
      </c>
      <c r="F24" s="177" t="s">
        <v>315</v>
      </c>
      <c r="G24" s="256"/>
      <c r="H24" s="256">
        <v>1</v>
      </c>
    </row>
    <row r="25" spans="1:8" ht="31.5">
      <c r="A25" s="135" t="s">
        <v>316</v>
      </c>
      <c r="B25" s="177" t="s">
        <v>317</v>
      </c>
      <c r="C25" s="256">
        <v>427</v>
      </c>
      <c r="D25" s="256">
        <v>554</v>
      </c>
      <c r="E25" s="135" t="s">
        <v>318</v>
      </c>
      <c r="F25" s="177" t="s">
        <v>319</v>
      </c>
      <c r="G25" s="256"/>
      <c r="H25" s="256"/>
    </row>
    <row r="26" spans="1:8" ht="31.5">
      <c r="A26" s="135" t="s">
        <v>320</v>
      </c>
      <c r="B26" s="177" t="s">
        <v>321</v>
      </c>
      <c r="C26" s="256">
        <v>20</v>
      </c>
      <c r="D26" s="256"/>
      <c r="E26" s="135" t="s">
        <v>322</v>
      </c>
      <c r="F26" s="177" t="s">
        <v>323</v>
      </c>
      <c r="G26" s="256"/>
      <c r="H26" s="256"/>
    </row>
    <row r="27" spans="1:8" ht="31.5">
      <c r="A27" s="135" t="s">
        <v>324</v>
      </c>
      <c r="B27" s="177" t="s">
        <v>325</v>
      </c>
      <c r="C27" s="256">
        <v>2</v>
      </c>
      <c r="D27" s="256">
        <v>2</v>
      </c>
      <c r="E27" s="176" t="s">
        <v>104</v>
      </c>
      <c r="F27" s="178" t="s">
        <v>326</v>
      </c>
      <c r="G27" s="407">
        <f>SUM(G22:G26)</f>
        <v>399</v>
      </c>
      <c r="H27" s="408">
        <f>SUM(H22:H26)</f>
        <v>319</v>
      </c>
    </row>
    <row r="28" spans="1:8">
      <c r="A28" s="135" t="s">
        <v>79</v>
      </c>
      <c r="B28" s="177" t="s">
        <v>327</v>
      </c>
      <c r="C28" s="256">
        <v>5</v>
      </c>
      <c r="D28" s="256">
        <v>4</v>
      </c>
      <c r="E28" s="175"/>
      <c r="F28" s="130"/>
      <c r="G28" s="134"/>
      <c r="H28" s="183"/>
    </row>
    <row r="29" spans="1:8">
      <c r="A29" s="176" t="s">
        <v>77</v>
      </c>
      <c r="B29" s="178" t="s">
        <v>328</v>
      </c>
      <c r="C29" s="407">
        <f>SUM(C25:C28)</f>
        <v>454</v>
      </c>
      <c r="D29" s="408">
        <f>SUM(D25:D28)</f>
        <v>560</v>
      </c>
      <c r="E29" s="135"/>
      <c r="F29" s="130"/>
      <c r="G29" s="134"/>
      <c r="H29" s="183"/>
    </row>
    <row r="30" spans="1:8" ht="16.5" thickBot="1">
      <c r="A30" s="195"/>
      <c r="B30" s="196"/>
      <c r="C30" s="207"/>
      <c r="D30" s="208"/>
      <c r="E30" s="197"/>
      <c r="F30" s="205"/>
      <c r="G30" s="199"/>
      <c r="H30" s="200"/>
    </row>
    <row r="31" spans="1:8" ht="31.5">
      <c r="A31" s="191" t="s">
        <v>329</v>
      </c>
      <c r="B31" s="171" t="s">
        <v>330</v>
      </c>
      <c r="C31" s="413">
        <f>C29+C22</f>
        <v>2166</v>
      </c>
      <c r="D31" s="414">
        <f>D29+D22</f>
        <v>2762</v>
      </c>
      <c r="E31" s="191" t="s">
        <v>548</v>
      </c>
      <c r="F31" s="206" t="s">
        <v>331</v>
      </c>
      <c r="G31" s="193">
        <f>G16+G18+G27</f>
        <v>2067</v>
      </c>
      <c r="H31" s="194">
        <f>H16+H18+H27</f>
        <v>2103</v>
      </c>
    </row>
    <row r="32" spans="1:8">
      <c r="A32" s="173"/>
      <c r="B32" s="127"/>
      <c r="C32" s="405"/>
      <c r="D32" s="406"/>
      <c r="E32" s="173"/>
      <c r="F32" s="177"/>
      <c r="G32" s="134"/>
      <c r="H32" s="183"/>
    </row>
    <row r="33" spans="1:8">
      <c r="A33" s="173" t="s">
        <v>332</v>
      </c>
      <c r="B33" s="127" t="s">
        <v>333</v>
      </c>
      <c r="C33" s="181">
        <f>IF((G31-C31)&gt;0,G31-C31,0)</f>
        <v>0</v>
      </c>
      <c r="D33" s="184">
        <f>IF((H31-D31)&gt;0,H31-D31,0)</f>
        <v>0</v>
      </c>
      <c r="E33" s="173" t="s">
        <v>334</v>
      </c>
      <c r="F33" s="178" t="s">
        <v>335</v>
      </c>
      <c r="G33" s="407">
        <f>IF((C31-G31)&gt;0,C31-G31,0)</f>
        <v>99</v>
      </c>
      <c r="H33" s="408">
        <f>IF((D31-H31)&gt;0,D31-H31,0)</f>
        <v>659</v>
      </c>
    </row>
    <row r="34" spans="1:8" ht="31.5">
      <c r="A34" s="179" t="s">
        <v>336</v>
      </c>
      <c r="B34" s="178" t="s">
        <v>337</v>
      </c>
      <c r="C34" s="256"/>
      <c r="D34" s="257"/>
      <c r="E34" s="174" t="s">
        <v>338</v>
      </c>
      <c r="F34" s="177" t="s">
        <v>339</v>
      </c>
      <c r="G34" s="256"/>
      <c r="H34" s="257"/>
    </row>
    <row r="35" spans="1:8">
      <c r="A35" s="174" t="s">
        <v>340</v>
      </c>
      <c r="B35" s="178" t="s">
        <v>341</v>
      </c>
      <c r="C35" s="256"/>
      <c r="D35" s="257"/>
      <c r="E35" s="174" t="s">
        <v>342</v>
      </c>
      <c r="F35" s="177" t="s">
        <v>343</v>
      </c>
      <c r="G35" s="256"/>
      <c r="H35" s="257"/>
    </row>
    <row r="36" spans="1:8" ht="16.5" thickBot="1">
      <c r="A36" s="198" t="s">
        <v>344</v>
      </c>
      <c r="B36" s="196" t="s">
        <v>345</v>
      </c>
      <c r="C36" s="415">
        <f>C31-C34+C35</f>
        <v>2166</v>
      </c>
      <c r="D36" s="416">
        <f>D31-D34+D35</f>
        <v>2762</v>
      </c>
      <c r="E36" s="202" t="s">
        <v>346</v>
      </c>
      <c r="F36" s="196" t="s">
        <v>347</v>
      </c>
      <c r="G36" s="207">
        <f>G35-G34+G31</f>
        <v>2067</v>
      </c>
      <c r="H36" s="208">
        <f>H35-H34+H31</f>
        <v>2103</v>
      </c>
    </row>
    <row r="37" spans="1:8">
      <c r="A37" s="201" t="s">
        <v>348</v>
      </c>
      <c r="B37" s="171" t="s">
        <v>349</v>
      </c>
      <c r="C37" s="413">
        <f>IF((G36-C36)&gt;0,G36-C36,0)</f>
        <v>0</v>
      </c>
      <c r="D37" s="414">
        <f>IF((H36-D36)&gt;0,H36-D36,0)</f>
        <v>0</v>
      </c>
      <c r="E37" s="201" t="s">
        <v>350</v>
      </c>
      <c r="F37" s="206" t="s">
        <v>351</v>
      </c>
      <c r="G37" s="193">
        <f>IF((C36-G36)&gt;0,C36-G36,0)</f>
        <v>99</v>
      </c>
      <c r="H37" s="194">
        <f>IF((D36-H36)&gt;0,D36-H36,0)</f>
        <v>659</v>
      </c>
    </row>
    <row r="38" spans="1:8">
      <c r="A38" s="174" t="s">
        <v>352</v>
      </c>
      <c r="B38" s="178" t="s">
        <v>353</v>
      </c>
      <c r="C38" s="407">
        <f>C39+C40+C41</f>
        <v>-63</v>
      </c>
      <c r="D38" s="408">
        <f>D39+D40+D41</f>
        <v>8</v>
      </c>
      <c r="E38" s="186"/>
      <c r="F38" s="130"/>
      <c r="G38" s="134"/>
      <c r="H38" s="183"/>
    </row>
    <row r="39" spans="1:8" ht="31.5">
      <c r="A39" s="135" t="s">
        <v>354</v>
      </c>
      <c r="B39" s="177" t="s">
        <v>355</v>
      </c>
      <c r="C39" s="256"/>
      <c r="D39" s="257"/>
      <c r="E39" s="186"/>
      <c r="F39" s="130"/>
      <c r="G39" s="134"/>
      <c r="H39" s="183"/>
    </row>
    <row r="40" spans="1:8" ht="31.5">
      <c r="A40" s="135" t="s">
        <v>356</v>
      </c>
      <c r="B40" s="180" t="s">
        <v>357</v>
      </c>
      <c r="C40" s="256">
        <v>-63</v>
      </c>
      <c r="D40" s="257">
        <v>8</v>
      </c>
      <c r="E40" s="186"/>
      <c r="F40" s="177"/>
      <c r="G40" s="134"/>
      <c r="H40" s="183"/>
    </row>
    <row r="41" spans="1:8">
      <c r="A41" s="135" t="s">
        <v>358</v>
      </c>
      <c r="B41" s="180" t="s">
        <v>359</v>
      </c>
      <c r="C41" s="256"/>
      <c r="D41" s="257"/>
      <c r="E41" s="186"/>
      <c r="F41" s="177"/>
      <c r="G41" s="134"/>
      <c r="H41" s="183"/>
    </row>
    <row r="42" spans="1:8">
      <c r="A42" s="173" t="s">
        <v>360</v>
      </c>
      <c r="B42" s="136" t="s">
        <v>361</v>
      </c>
      <c r="C42" s="181">
        <f>+IF((G36-C36-C38)&gt;0,G36-C36-C38,0)</f>
        <v>0</v>
      </c>
      <c r="D42" s="184">
        <f>+IF((H36-D36-D38)&gt;0,H36-D36-D38,0)</f>
        <v>0</v>
      </c>
      <c r="E42" s="187" t="s">
        <v>362</v>
      </c>
      <c r="F42" s="136" t="s">
        <v>363</v>
      </c>
      <c r="G42" s="181">
        <f>IF(G37&gt;0,IF(C38+G37&lt;0,0,C38+G37),IF(C37-C38&lt;0,C38-C37,0))</f>
        <v>36</v>
      </c>
      <c r="H42" s="184">
        <f>IF(H37&gt;0,IF(D38+H37&lt;0,0,D38+H37),IF(D37-D38&lt;0,D38-D37,0))</f>
        <v>667</v>
      </c>
    </row>
    <row r="43" spans="1:8">
      <c r="A43" s="173" t="s">
        <v>364</v>
      </c>
      <c r="B43" s="127" t="s">
        <v>365</v>
      </c>
      <c r="C43" s="256"/>
      <c r="D43" s="257"/>
      <c r="E43" s="173" t="s">
        <v>364</v>
      </c>
      <c r="F43" s="136" t="s">
        <v>366</v>
      </c>
      <c r="G43" s="364"/>
      <c r="H43" s="417"/>
    </row>
    <row r="44" spans="1:8" ht="16.5" thickBot="1">
      <c r="A44" s="202" t="s">
        <v>367</v>
      </c>
      <c r="B44" s="189" t="s">
        <v>368</v>
      </c>
      <c r="C44" s="207">
        <f>IF(G42=0,IF(C42-C43&gt;0,C42-C43+G43,0),IF(G42-G43&lt;0,G43-G42+C42,0))</f>
        <v>0</v>
      </c>
      <c r="D44" s="208">
        <f>IF(H42=0,IF(D42-D43&gt;0,D42-D43+H43,0),IF(H42-H43&lt;0,H43-H42+D42,0))</f>
        <v>0</v>
      </c>
      <c r="E44" s="202" t="s">
        <v>369</v>
      </c>
      <c r="F44" s="209" t="s">
        <v>370</v>
      </c>
      <c r="G44" s="207">
        <f>IF(C42=0,IF(G42-G43&gt;0,G42-G43+C43,0),IF(C42-C43&lt;0,C43-C42+G43,0))</f>
        <v>36</v>
      </c>
      <c r="H44" s="208">
        <f>IF(D42=0,IF(H42-H43&gt;0,H42-H43+D43,0),IF(D42-D43&lt;0,D43-D42+H43,0))</f>
        <v>667</v>
      </c>
    </row>
    <row r="45" spans="1:8" ht="16.5" thickBot="1">
      <c r="A45" s="210" t="s">
        <v>371</v>
      </c>
      <c r="B45" s="211" t="s">
        <v>372</v>
      </c>
      <c r="C45" s="409">
        <f>C36+C38+C42</f>
        <v>2103</v>
      </c>
      <c r="D45" s="410">
        <f>D36+D38+D42</f>
        <v>2770</v>
      </c>
      <c r="E45" s="210" t="s">
        <v>373</v>
      </c>
      <c r="F45" s="212" t="s">
        <v>374</v>
      </c>
      <c r="G45" s="409">
        <f>G42+G36</f>
        <v>2103</v>
      </c>
      <c r="H45" s="410">
        <f>H42+H36</f>
        <v>2770</v>
      </c>
    </row>
    <row r="46" spans="1:8">
      <c r="A46" s="32"/>
      <c r="B46" s="344"/>
      <c r="C46" s="345"/>
      <c r="D46" s="345"/>
      <c r="E46" s="346"/>
      <c r="F46" s="32"/>
      <c r="G46" s="345"/>
      <c r="H46" s="345"/>
    </row>
    <row r="47" spans="1:8">
      <c r="A47" s="485" t="s">
        <v>667</v>
      </c>
      <c r="B47" s="485"/>
      <c r="C47" s="485"/>
      <c r="D47" s="485"/>
      <c r="E47" s="485"/>
      <c r="F47" s="32"/>
      <c r="G47" s="345"/>
      <c r="H47" s="345"/>
    </row>
    <row r="48" spans="1:8">
      <c r="A48" s="32"/>
      <c r="B48" s="344"/>
      <c r="C48" s="345"/>
      <c r="D48" s="345"/>
      <c r="E48" s="346"/>
      <c r="F48" s="32"/>
      <c r="G48" s="345"/>
      <c r="H48" s="345"/>
    </row>
    <row r="49" spans="1:13">
      <c r="A49" s="32"/>
      <c r="B49" s="32"/>
      <c r="C49" s="345"/>
      <c r="D49" s="345"/>
      <c r="E49" s="32"/>
      <c r="F49" s="32"/>
      <c r="G49" s="347"/>
      <c r="H49" s="347"/>
    </row>
    <row r="50" spans="1:13" s="39" customFormat="1">
      <c r="A50" s="469" t="s">
        <v>666</v>
      </c>
      <c r="B50" s="482">
        <f>pdeReportingDate</f>
        <v>45687</v>
      </c>
      <c r="C50" s="482"/>
      <c r="D50" s="482"/>
      <c r="E50" s="482"/>
      <c r="F50" s="482"/>
      <c r="G50" s="482"/>
      <c r="H50" s="482"/>
      <c r="M50" s="85"/>
    </row>
    <row r="51" spans="1:13" s="39" customFormat="1">
      <c r="A51" s="469"/>
      <c r="B51" s="46"/>
      <c r="C51" s="46"/>
      <c r="D51" s="46"/>
      <c r="E51" s="46"/>
      <c r="F51" s="46"/>
      <c r="G51" s="46"/>
      <c r="H51" s="46"/>
      <c r="M51" s="85"/>
    </row>
    <row r="52" spans="1:13" s="39" customFormat="1">
      <c r="A52" s="470" t="s">
        <v>8</v>
      </c>
      <c r="B52" s="483" t="str">
        <f>authorName</f>
        <v>Мария Николова</v>
      </c>
      <c r="C52" s="483"/>
      <c r="D52" s="483"/>
      <c r="E52" s="483"/>
      <c r="F52" s="483"/>
      <c r="G52" s="483"/>
      <c r="H52" s="483"/>
    </row>
    <row r="53" spans="1:13" s="39" customFormat="1">
      <c r="A53" s="470"/>
      <c r="B53" s="67"/>
      <c r="C53" s="67"/>
      <c r="D53" s="67"/>
      <c r="E53" s="67"/>
      <c r="F53" s="67"/>
      <c r="G53" s="67"/>
      <c r="H53" s="67"/>
    </row>
    <row r="54" spans="1:13" s="39" customFormat="1">
      <c r="A54" s="470" t="s">
        <v>614</v>
      </c>
      <c r="B54" s="484"/>
      <c r="C54" s="484"/>
      <c r="D54" s="484"/>
      <c r="E54" s="484"/>
      <c r="F54" s="484"/>
      <c r="G54" s="484"/>
      <c r="H54" s="484"/>
    </row>
    <row r="55" spans="1:13" ht="15.75" customHeight="1">
      <c r="A55" s="471"/>
      <c r="B55" s="481"/>
      <c r="C55" s="481"/>
      <c r="D55" s="481"/>
      <c r="E55" s="481"/>
      <c r="F55" s="353"/>
      <c r="G55" s="41"/>
      <c r="H55" s="39"/>
    </row>
    <row r="56" spans="1:13" ht="15.75" customHeight="1">
      <c r="A56" s="471"/>
      <c r="B56" s="481" t="s">
        <v>668</v>
      </c>
      <c r="C56" s="481"/>
      <c r="D56" s="481"/>
      <c r="E56" s="481"/>
      <c r="F56" s="353"/>
      <c r="G56" s="41"/>
      <c r="H56" s="39"/>
    </row>
    <row r="57" spans="1:13" ht="15.75" customHeight="1">
      <c r="A57" s="471"/>
      <c r="B57" s="481" t="s">
        <v>691</v>
      </c>
      <c r="C57" s="481"/>
      <c r="D57" s="481"/>
      <c r="E57" s="481"/>
      <c r="F57" s="353"/>
      <c r="G57" s="41"/>
      <c r="H57" s="39"/>
    </row>
    <row r="58" spans="1:13" ht="15.75" customHeight="1">
      <c r="A58" s="471"/>
      <c r="B58" s="481" t="s">
        <v>668</v>
      </c>
      <c r="C58" s="481"/>
      <c r="D58" s="481"/>
      <c r="E58" s="481"/>
      <c r="F58" s="353"/>
      <c r="G58" s="41"/>
      <c r="H58" s="39"/>
    </row>
    <row r="59" spans="1:13">
      <c r="A59" s="471"/>
      <c r="B59" s="481"/>
      <c r="C59" s="481"/>
      <c r="D59" s="481"/>
      <c r="E59" s="481"/>
      <c r="F59" s="353"/>
      <c r="G59" s="41"/>
      <c r="H59" s="39"/>
    </row>
    <row r="60" spans="1:13">
      <c r="A60" s="471"/>
      <c r="B60" s="481"/>
      <c r="C60" s="481"/>
      <c r="D60" s="481"/>
      <c r="E60" s="481"/>
      <c r="F60" s="353"/>
      <c r="G60" s="41"/>
      <c r="H60" s="39"/>
    </row>
    <row r="61" spans="1:13">
      <c r="A61" s="471"/>
      <c r="B61" s="481"/>
      <c r="C61" s="481"/>
      <c r="D61" s="481"/>
      <c r="E61" s="481"/>
      <c r="F61" s="353"/>
      <c r="G61" s="41"/>
      <c r="H61" s="39"/>
    </row>
    <row r="62" spans="1:13">
      <c r="A62" s="32"/>
      <c r="B62" s="32"/>
      <c r="C62" s="345"/>
      <c r="D62" s="345"/>
      <c r="E62" s="32"/>
      <c r="F62" s="32"/>
      <c r="G62" s="347"/>
      <c r="H62" s="347"/>
    </row>
    <row r="63" spans="1:13">
      <c r="A63" s="32"/>
      <c r="B63" s="32"/>
      <c r="C63" s="345"/>
      <c r="D63" s="345"/>
      <c r="E63" s="32"/>
      <c r="F63" s="32"/>
      <c r="G63" s="347"/>
      <c r="H63" s="347"/>
    </row>
    <row r="64" spans="1:13">
      <c r="A64" s="32"/>
      <c r="B64" s="32"/>
      <c r="C64" s="345"/>
      <c r="D64" s="345"/>
      <c r="E64" s="32"/>
      <c r="F64" s="32"/>
      <c r="G64" s="347"/>
      <c r="H64" s="347"/>
    </row>
    <row r="65" spans="1:8">
      <c r="A65" s="32"/>
      <c r="B65" s="32"/>
      <c r="C65" s="345"/>
      <c r="D65" s="345"/>
      <c r="E65" s="32"/>
      <c r="F65" s="32"/>
      <c r="G65" s="347"/>
      <c r="H65" s="347"/>
    </row>
    <row r="66" spans="1:8">
      <c r="A66" s="32"/>
      <c r="B66" s="32"/>
      <c r="C66" s="345"/>
      <c r="D66" s="345"/>
      <c r="E66" s="32"/>
      <c r="F66" s="32"/>
      <c r="G66" s="347"/>
      <c r="H66" s="347"/>
    </row>
    <row r="67" spans="1:8">
      <c r="A67" s="32"/>
      <c r="B67" s="32"/>
      <c r="C67" s="345"/>
      <c r="D67" s="345"/>
      <c r="E67" s="32"/>
      <c r="F67" s="32"/>
      <c r="G67" s="347"/>
      <c r="H67" s="347"/>
    </row>
    <row r="68" spans="1:8">
      <c r="A68" s="32"/>
      <c r="B68" s="32"/>
      <c r="C68" s="345"/>
      <c r="D68" s="345"/>
      <c r="E68" s="32"/>
      <c r="F68" s="32"/>
      <c r="G68" s="347"/>
      <c r="H68" s="347"/>
    </row>
    <row r="69" spans="1:8">
      <c r="A69" s="32"/>
      <c r="B69" s="32"/>
      <c r="C69" s="345"/>
      <c r="D69" s="345"/>
      <c r="E69" s="32"/>
      <c r="F69" s="32"/>
      <c r="G69" s="347"/>
      <c r="H69" s="347"/>
    </row>
    <row r="70" spans="1:8">
      <c r="A70" s="32"/>
      <c r="B70" s="32"/>
      <c r="C70" s="345"/>
      <c r="D70" s="345"/>
      <c r="E70" s="32"/>
      <c r="F70" s="32"/>
      <c r="G70" s="347"/>
      <c r="H70" s="347"/>
    </row>
    <row r="71" spans="1:8">
      <c r="A71" s="32"/>
      <c r="B71" s="32"/>
      <c r="C71" s="345"/>
      <c r="D71" s="345"/>
      <c r="E71" s="32"/>
      <c r="F71" s="32"/>
      <c r="G71" s="347"/>
      <c r="H71" s="347"/>
    </row>
    <row r="72" spans="1:8">
      <c r="A72" s="32"/>
      <c r="B72" s="32"/>
      <c r="C72" s="345"/>
      <c r="D72" s="345"/>
      <c r="E72" s="32"/>
      <c r="F72" s="32"/>
      <c r="G72" s="347"/>
      <c r="H72" s="347"/>
    </row>
    <row r="73" spans="1:8">
      <c r="A73" s="32"/>
      <c r="B73" s="32"/>
      <c r="C73" s="345"/>
      <c r="D73" s="345"/>
      <c r="E73" s="32"/>
      <c r="F73" s="32"/>
      <c r="G73" s="347"/>
      <c r="H73" s="347"/>
    </row>
    <row r="74" spans="1:8">
      <c r="A74" s="32"/>
      <c r="B74" s="32"/>
      <c r="C74" s="345"/>
      <c r="D74" s="345"/>
      <c r="E74" s="32"/>
      <c r="F74" s="32"/>
      <c r="G74" s="347"/>
      <c r="H74" s="347"/>
    </row>
    <row r="75" spans="1:8">
      <c r="A75" s="32"/>
      <c r="B75" s="32"/>
      <c r="C75" s="345"/>
      <c r="D75" s="345"/>
      <c r="E75" s="32"/>
      <c r="F75" s="32"/>
      <c r="G75" s="347"/>
      <c r="H75" s="347"/>
    </row>
    <row r="76" spans="1:8">
      <c r="A76" s="32"/>
      <c r="B76" s="32"/>
      <c r="C76" s="345"/>
      <c r="D76" s="345"/>
      <c r="E76" s="32"/>
      <c r="F76" s="32"/>
      <c r="G76" s="347"/>
      <c r="H76" s="347"/>
    </row>
    <row r="77" spans="1:8">
      <c r="A77" s="32"/>
      <c r="B77" s="32"/>
      <c r="C77" s="345"/>
      <c r="D77" s="345"/>
      <c r="E77" s="32"/>
      <c r="F77" s="32"/>
      <c r="G77" s="347"/>
      <c r="H77" s="347"/>
    </row>
    <row r="78" spans="1:8">
      <c r="A78" s="32"/>
      <c r="B78" s="32"/>
      <c r="C78" s="345"/>
      <c r="D78" s="345"/>
      <c r="E78" s="32"/>
      <c r="F78" s="32"/>
      <c r="G78" s="347"/>
      <c r="H78" s="347"/>
    </row>
    <row r="79" spans="1:8">
      <c r="A79" s="32"/>
      <c r="B79" s="32"/>
      <c r="C79" s="345"/>
      <c r="D79" s="345"/>
      <c r="E79" s="32"/>
      <c r="F79" s="32"/>
      <c r="G79" s="347"/>
      <c r="H79" s="347"/>
    </row>
    <row r="80" spans="1:8">
      <c r="A80" s="32"/>
      <c r="B80" s="32"/>
      <c r="C80" s="345"/>
      <c r="D80" s="345"/>
      <c r="E80" s="32"/>
      <c r="F80" s="32"/>
      <c r="G80" s="347"/>
      <c r="H80" s="347"/>
    </row>
    <row r="81" spans="1:8">
      <c r="A81" s="32"/>
      <c r="B81" s="32"/>
      <c r="C81" s="345"/>
      <c r="D81" s="345"/>
      <c r="E81" s="32"/>
      <c r="F81" s="32"/>
      <c r="G81" s="347"/>
      <c r="H81" s="347"/>
    </row>
    <row r="82" spans="1:8">
      <c r="A82" s="32"/>
      <c r="B82" s="32"/>
      <c r="C82" s="345"/>
      <c r="D82" s="345"/>
      <c r="E82" s="32"/>
      <c r="F82" s="32"/>
      <c r="G82" s="347"/>
      <c r="H82" s="347"/>
    </row>
    <row r="83" spans="1:8">
      <c r="A83" s="32"/>
      <c r="B83" s="32"/>
      <c r="C83" s="345"/>
      <c r="D83" s="345"/>
      <c r="E83" s="32"/>
      <c r="F83" s="32"/>
      <c r="G83" s="347"/>
      <c r="H83" s="347"/>
    </row>
    <row r="84" spans="1:8">
      <c r="A84" s="32"/>
      <c r="B84" s="32"/>
      <c r="C84" s="345"/>
      <c r="D84" s="345"/>
      <c r="E84" s="32"/>
      <c r="F84" s="32"/>
      <c r="G84" s="347"/>
      <c r="H84" s="347"/>
    </row>
    <row r="85" spans="1:8">
      <c r="A85" s="32"/>
      <c r="B85" s="32"/>
      <c r="C85" s="345"/>
      <c r="D85" s="345"/>
      <c r="E85" s="32"/>
      <c r="F85" s="32"/>
      <c r="G85" s="347"/>
      <c r="H85" s="347"/>
    </row>
    <row r="86" spans="1:8">
      <c r="A86" s="32"/>
      <c r="B86" s="32"/>
      <c r="C86" s="345"/>
      <c r="D86" s="345"/>
      <c r="E86" s="32"/>
      <c r="F86" s="32"/>
      <c r="G86" s="347"/>
      <c r="H86" s="347"/>
    </row>
    <row r="87" spans="1:8">
      <c r="A87" s="32"/>
      <c r="B87" s="32"/>
      <c r="C87" s="345"/>
      <c r="D87" s="345"/>
      <c r="E87" s="32"/>
      <c r="F87" s="32"/>
      <c r="G87" s="347"/>
      <c r="H87" s="347"/>
    </row>
    <row r="88" spans="1:8">
      <c r="A88" s="32"/>
      <c r="B88" s="32"/>
      <c r="C88" s="345"/>
      <c r="D88" s="345"/>
      <c r="E88" s="32"/>
      <c r="F88" s="32"/>
      <c r="G88" s="347"/>
      <c r="H88" s="347"/>
    </row>
    <row r="89" spans="1:8">
      <c r="A89" s="32"/>
      <c r="B89" s="32"/>
      <c r="C89" s="345"/>
      <c r="D89" s="345"/>
      <c r="E89" s="32"/>
      <c r="F89" s="32"/>
      <c r="G89" s="347"/>
      <c r="H89" s="347"/>
    </row>
    <row r="90" spans="1:8">
      <c r="A90" s="32"/>
      <c r="B90" s="32"/>
      <c r="C90" s="345"/>
      <c r="D90" s="345"/>
      <c r="E90" s="32"/>
      <c r="F90" s="32"/>
      <c r="G90" s="347"/>
      <c r="H90" s="347"/>
    </row>
    <row r="91" spans="1:8">
      <c r="A91" s="32"/>
      <c r="B91" s="32"/>
      <c r="C91" s="345"/>
      <c r="D91" s="345"/>
      <c r="E91" s="32"/>
      <c r="F91" s="32"/>
      <c r="G91" s="347"/>
      <c r="H91" s="347"/>
    </row>
    <row r="92" spans="1:8">
      <c r="A92" s="32"/>
      <c r="B92" s="32"/>
      <c r="C92" s="345"/>
      <c r="D92" s="345"/>
      <c r="E92" s="32"/>
      <c r="F92" s="32"/>
      <c r="G92" s="347"/>
      <c r="H92" s="347"/>
    </row>
    <row r="93" spans="1:8">
      <c r="A93" s="32"/>
      <c r="B93" s="32"/>
      <c r="C93" s="345"/>
      <c r="D93" s="345"/>
      <c r="E93" s="32"/>
      <c r="F93" s="32"/>
      <c r="G93" s="347"/>
      <c r="H93" s="347"/>
    </row>
    <row r="94" spans="1:8">
      <c r="A94" s="32"/>
      <c r="B94" s="32"/>
      <c r="C94" s="345"/>
      <c r="D94" s="345"/>
      <c r="E94" s="32"/>
      <c r="F94" s="32"/>
      <c r="G94" s="347"/>
      <c r="H94" s="347"/>
    </row>
    <row r="95" spans="1:8">
      <c r="A95" s="32"/>
      <c r="B95" s="32"/>
      <c r="C95" s="345"/>
      <c r="D95" s="345"/>
      <c r="E95" s="32"/>
      <c r="F95" s="32"/>
      <c r="G95" s="347"/>
      <c r="H95" s="347"/>
    </row>
    <row r="96" spans="1:8">
      <c r="A96" s="32"/>
      <c r="B96" s="32"/>
      <c r="C96" s="345"/>
      <c r="D96" s="345"/>
      <c r="E96" s="32"/>
      <c r="F96" s="32"/>
      <c r="G96" s="347"/>
      <c r="H96" s="347"/>
    </row>
    <row r="97" spans="1:8">
      <c r="A97" s="32"/>
      <c r="B97" s="32"/>
      <c r="C97" s="345"/>
      <c r="D97" s="345"/>
      <c r="E97" s="32"/>
      <c r="F97" s="32"/>
      <c r="G97" s="347"/>
      <c r="H97" s="347"/>
    </row>
    <row r="98" spans="1:8">
      <c r="A98" s="32"/>
      <c r="B98" s="32"/>
      <c r="C98" s="345"/>
      <c r="D98" s="345"/>
      <c r="E98" s="32"/>
      <c r="F98" s="32"/>
      <c r="G98" s="347"/>
      <c r="H98" s="347"/>
    </row>
    <row r="99" spans="1:8">
      <c r="A99" s="32"/>
      <c r="B99" s="32"/>
      <c r="C99" s="345"/>
      <c r="D99" s="345"/>
      <c r="E99" s="32"/>
      <c r="F99" s="32"/>
      <c r="G99" s="347"/>
      <c r="H99" s="347"/>
    </row>
    <row r="100" spans="1:8">
      <c r="A100" s="32"/>
      <c r="B100" s="32"/>
      <c r="C100" s="345"/>
      <c r="D100" s="345"/>
      <c r="E100" s="32"/>
      <c r="F100" s="32"/>
      <c r="G100" s="347"/>
      <c r="H100" s="347"/>
    </row>
    <row r="101" spans="1:8">
      <c r="A101" s="32"/>
      <c r="B101" s="32"/>
      <c r="C101" s="345"/>
      <c r="D101" s="345"/>
      <c r="E101" s="32"/>
      <c r="F101" s="32"/>
      <c r="G101" s="347"/>
      <c r="H101" s="347"/>
    </row>
    <row r="102" spans="1:8">
      <c r="A102" s="32"/>
      <c r="B102" s="32"/>
      <c r="C102" s="345"/>
      <c r="D102" s="345"/>
      <c r="E102" s="32"/>
      <c r="F102" s="32"/>
      <c r="G102" s="347"/>
      <c r="H102" s="347"/>
    </row>
    <row r="103" spans="1:8">
      <c r="A103" s="32"/>
      <c r="B103" s="32"/>
      <c r="C103" s="345"/>
      <c r="D103" s="345"/>
      <c r="E103" s="32"/>
      <c r="F103" s="32"/>
      <c r="G103" s="347"/>
      <c r="H103" s="347"/>
    </row>
    <row r="104" spans="1:8">
      <c r="A104" s="32"/>
      <c r="B104" s="32"/>
      <c r="C104" s="31"/>
      <c r="D104" s="31"/>
      <c r="E104" s="32"/>
      <c r="F104" s="32"/>
    </row>
    <row r="105" spans="1:8">
      <c r="A105" s="32"/>
      <c r="B105" s="32"/>
      <c r="C105" s="31"/>
      <c r="D105" s="31"/>
      <c r="E105" s="32"/>
      <c r="F105" s="32"/>
    </row>
    <row r="106" spans="1:8">
      <c r="A106" s="32"/>
      <c r="B106" s="32"/>
      <c r="C106" s="31"/>
      <c r="D106" s="31"/>
      <c r="E106" s="32"/>
      <c r="F106" s="32"/>
    </row>
    <row r="107" spans="1:8">
      <c r="A107" s="32"/>
      <c r="B107" s="32"/>
      <c r="C107" s="31"/>
      <c r="D107" s="31"/>
      <c r="E107" s="32"/>
      <c r="F107" s="32"/>
    </row>
    <row r="108" spans="1:8">
      <c r="A108" s="32"/>
      <c r="B108" s="32"/>
      <c r="C108" s="31"/>
      <c r="D108" s="31"/>
      <c r="E108" s="32"/>
      <c r="F108" s="32"/>
    </row>
    <row r="109" spans="1:8">
      <c r="A109" s="32"/>
      <c r="B109" s="32"/>
      <c r="C109" s="31"/>
      <c r="D109" s="31"/>
      <c r="E109" s="32"/>
      <c r="F109" s="32"/>
    </row>
    <row r="110" spans="1:8">
      <c r="A110" s="32"/>
      <c r="B110" s="32"/>
      <c r="C110" s="31"/>
      <c r="D110" s="31"/>
      <c r="E110" s="32"/>
      <c r="F110" s="32"/>
    </row>
    <row r="111" spans="1:8">
      <c r="A111" s="32"/>
      <c r="B111" s="32"/>
      <c r="C111" s="31"/>
      <c r="D111" s="31"/>
      <c r="E111" s="32"/>
      <c r="F111" s="32"/>
    </row>
    <row r="112" spans="1:8">
      <c r="A112" s="32"/>
      <c r="B112" s="32"/>
      <c r="C112" s="31"/>
      <c r="D112" s="31"/>
      <c r="E112" s="32"/>
      <c r="F112" s="32"/>
    </row>
    <row r="113" spans="1:6">
      <c r="A113" s="32"/>
      <c r="B113" s="32"/>
      <c r="C113" s="31"/>
      <c r="D113" s="31"/>
      <c r="E113" s="32"/>
      <c r="F113" s="32"/>
    </row>
    <row r="114" spans="1:6">
      <c r="A114" s="32"/>
      <c r="B114" s="32"/>
      <c r="C114" s="31"/>
      <c r="D114" s="31"/>
      <c r="E114" s="32"/>
      <c r="F114" s="32"/>
    </row>
    <row r="115" spans="1:6">
      <c r="A115" s="32"/>
      <c r="B115" s="32"/>
      <c r="C115" s="31"/>
      <c r="D115" s="31"/>
      <c r="E115" s="32"/>
      <c r="F115" s="32"/>
    </row>
    <row r="116" spans="1:6">
      <c r="A116" s="32"/>
      <c r="B116" s="32"/>
      <c r="C116" s="31"/>
      <c r="D116" s="31"/>
      <c r="E116" s="32"/>
      <c r="F116" s="32"/>
    </row>
    <row r="117" spans="1:6">
      <c r="A117" s="32"/>
      <c r="B117" s="32"/>
      <c r="C117" s="31"/>
      <c r="D117" s="31"/>
      <c r="E117" s="32"/>
      <c r="F117" s="32"/>
    </row>
    <row r="118" spans="1:6">
      <c r="A118" s="32"/>
      <c r="B118" s="32"/>
      <c r="C118" s="31"/>
      <c r="D118" s="31"/>
      <c r="E118" s="32"/>
      <c r="F118" s="32"/>
    </row>
    <row r="119" spans="1:6">
      <c r="A119" s="32"/>
      <c r="B119" s="32"/>
      <c r="C119" s="31"/>
      <c r="D119" s="31"/>
      <c r="E119" s="32"/>
      <c r="F119" s="32"/>
    </row>
    <row r="120" spans="1:6">
      <c r="A120" s="32"/>
      <c r="B120" s="32"/>
      <c r="C120" s="31"/>
      <c r="D120" s="31"/>
      <c r="E120" s="32"/>
      <c r="F120" s="32"/>
    </row>
    <row r="121" spans="1:6">
      <c r="A121" s="32"/>
      <c r="B121" s="32"/>
      <c r="C121" s="31"/>
      <c r="D121" s="31"/>
      <c r="E121" s="32"/>
      <c r="F121" s="32"/>
    </row>
    <row r="122" spans="1:6">
      <c r="A122" s="32"/>
      <c r="B122" s="32"/>
      <c r="C122" s="31"/>
      <c r="D122" s="31"/>
      <c r="E122" s="32"/>
      <c r="F122" s="32"/>
    </row>
    <row r="123" spans="1:6">
      <c r="A123" s="32"/>
      <c r="B123" s="32"/>
      <c r="C123" s="31"/>
      <c r="D123" s="31"/>
      <c r="E123" s="32"/>
      <c r="F123" s="32"/>
    </row>
    <row r="124" spans="1:6">
      <c r="A124" s="32"/>
      <c r="B124" s="32"/>
      <c r="C124" s="31"/>
      <c r="D124" s="31"/>
      <c r="E124" s="32"/>
      <c r="F124" s="32"/>
    </row>
    <row r="125" spans="1:6">
      <c r="A125" s="32"/>
      <c r="B125" s="32"/>
      <c r="C125" s="31"/>
      <c r="D125" s="31"/>
      <c r="E125" s="32"/>
      <c r="F125" s="32"/>
    </row>
    <row r="126" spans="1:6">
      <c r="A126" s="32"/>
      <c r="B126" s="32"/>
      <c r="C126" s="31"/>
      <c r="D126" s="31"/>
      <c r="E126" s="32"/>
      <c r="F126" s="32"/>
    </row>
    <row r="127" spans="1:6">
      <c r="A127" s="32"/>
      <c r="B127" s="32"/>
      <c r="C127" s="31"/>
      <c r="D127" s="31"/>
      <c r="E127" s="32"/>
      <c r="F127" s="32"/>
    </row>
    <row r="128" spans="1:6">
      <c r="A128" s="32"/>
      <c r="B128" s="32"/>
      <c r="C128" s="31"/>
      <c r="D128" s="31"/>
      <c r="E128" s="32"/>
      <c r="F128" s="32"/>
    </row>
    <row r="129" spans="1:6">
      <c r="A129" s="32"/>
      <c r="B129" s="32"/>
      <c r="C129" s="31"/>
      <c r="D129" s="31"/>
      <c r="E129" s="32"/>
      <c r="F129" s="32"/>
    </row>
    <row r="130" spans="1:6">
      <c r="A130" s="32"/>
      <c r="B130" s="32"/>
      <c r="C130" s="31"/>
      <c r="D130" s="31"/>
      <c r="E130" s="32"/>
      <c r="F130" s="32"/>
    </row>
    <row r="131" spans="1:6">
      <c r="A131" s="32"/>
      <c r="B131" s="32"/>
      <c r="C131" s="31"/>
      <c r="D131" s="31"/>
      <c r="E131" s="32"/>
      <c r="F131" s="32"/>
    </row>
    <row r="132" spans="1:6">
      <c r="A132" s="32"/>
      <c r="B132" s="32"/>
      <c r="C132" s="31"/>
      <c r="D132" s="31"/>
      <c r="E132" s="32"/>
      <c r="F132" s="32"/>
    </row>
    <row r="133" spans="1:6">
      <c r="A133" s="32"/>
      <c r="B133" s="32"/>
      <c r="C133" s="31"/>
      <c r="D133" s="31"/>
      <c r="E133" s="32"/>
      <c r="F133" s="32"/>
    </row>
    <row r="134" spans="1:6">
      <c r="A134" s="32"/>
      <c r="B134" s="32"/>
      <c r="C134" s="31"/>
      <c r="D134" s="31"/>
      <c r="E134" s="32"/>
      <c r="F134" s="32"/>
    </row>
    <row r="135" spans="1:6">
      <c r="A135" s="32"/>
      <c r="B135" s="32"/>
      <c r="C135" s="31"/>
      <c r="D135" s="31"/>
      <c r="E135" s="32"/>
      <c r="F135" s="32"/>
    </row>
    <row r="136" spans="1:6">
      <c r="A136" s="32"/>
      <c r="B136" s="32"/>
      <c r="C136" s="31"/>
      <c r="D136" s="31"/>
      <c r="E136" s="32"/>
      <c r="F136" s="32"/>
    </row>
    <row r="137" spans="1:6">
      <c r="A137" s="32"/>
      <c r="B137" s="32"/>
      <c r="C137" s="31"/>
      <c r="D137" s="31"/>
      <c r="E137" s="32"/>
      <c r="F137" s="32"/>
    </row>
    <row r="138" spans="1:6">
      <c r="A138" s="32"/>
      <c r="B138" s="32"/>
      <c r="C138" s="31"/>
      <c r="D138" s="31"/>
      <c r="E138" s="32"/>
      <c r="F138" s="32"/>
    </row>
    <row r="139" spans="1:6">
      <c r="A139" s="32"/>
      <c r="B139" s="32"/>
      <c r="C139" s="31"/>
      <c r="D139" s="31"/>
      <c r="E139" s="32"/>
      <c r="F139" s="32"/>
    </row>
    <row r="140" spans="1:6">
      <c r="A140" s="32"/>
      <c r="B140" s="32"/>
      <c r="C140" s="31"/>
      <c r="D140" s="31"/>
      <c r="E140" s="32"/>
      <c r="F140" s="32"/>
    </row>
    <row r="141" spans="1:6">
      <c r="A141" s="32"/>
      <c r="B141" s="32"/>
      <c r="C141" s="31"/>
      <c r="D141" s="31"/>
      <c r="E141" s="32"/>
      <c r="F141" s="32"/>
    </row>
    <row r="142" spans="1:6">
      <c r="A142" s="32"/>
      <c r="B142" s="32"/>
      <c r="C142" s="31"/>
      <c r="D142" s="31"/>
      <c r="E142" s="32"/>
      <c r="F142" s="32"/>
    </row>
    <row r="143" spans="1:6">
      <c r="A143" s="32"/>
      <c r="B143" s="32"/>
      <c r="C143" s="31"/>
      <c r="D143" s="31"/>
      <c r="E143" s="32"/>
      <c r="F143" s="32"/>
    </row>
    <row r="144" spans="1:6">
      <c r="A144" s="32"/>
      <c r="B144" s="32"/>
      <c r="C144" s="31"/>
      <c r="D144" s="31"/>
      <c r="E144" s="32"/>
      <c r="F144" s="32"/>
    </row>
    <row r="145" spans="1:6">
      <c r="A145" s="32"/>
      <c r="B145" s="32"/>
      <c r="C145" s="31"/>
      <c r="D145" s="31"/>
      <c r="E145" s="32"/>
      <c r="F145" s="32"/>
    </row>
    <row r="146" spans="1:6">
      <c r="A146" s="32"/>
      <c r="B146" s="32"/>
      <c r="C146" s="31"/>
      <c r="D146" s="31"/>
      <c r="E146" s="32"/>
      <c r="F146" s="32"/>
    </row>
    <row r="147" spans="1:6">
      <c r="A147" s="32"/>
      <c r="B147" s="32"/>
      <c r="C147" s="31"/>
      <c r="D147" s="31"/>
      <c r="E147" s="32"/>
      <c r="F147" s="32"/>
    </row>
    <row r="148" spans="1:6">
      <c r="A148" s="32"/>
      <c r="B148" s="32"/>
      <c r="C148" s="31"/>
      <c r="D148" s="31"/>
      <c r="E148" s="32"/>
      <c r="F148" s="32"/>
    </row>
    <row r="149" spans="1:6">
      <c r="A149" s="32"/>
      <c r="B149" s="32"/>
      <c r="C149" s="31"/>
      <c r="D149" s="31"/>
      <c r="E149" s="32"/>
      <c r="F149" s="32"/>
    </row>
    <row r="150" spans="1:6">
      <c r="A150" s="32"/>
      <c r="B150" s="32"/>
      <c r="C150" s="31"/>
      <c r="D150" s="31"/>
      <c r="E150" s="32"/>
      <c r="F150" s="32"/>
    </row>
    <row r="151" spans="1:6">
      <c r="A151" s="32"/>
      <c r="B151" s="32"/>
      <c r="C151" s="31"/>
      <c r="D151" s="31"/>
      <c r="E151" s="32"/>
      <c r="F151" s="32"/>
    </row>
    <row r="152" spans="1:6">
      <c r="A152" s="32"/>
      <c r="B152" s="32"/>
      <c r="C152" s="31"/>
      <c r="D152" s="31"/>
      <c r="E152" s="32"/>
      <c r="F152" s="32"/>
    </row>
    <row r="153" spans="1:6">
      <c r="A153" s="32"/>
      <c r="B153" s="32"/>
      <c r="C153" s="31"/>
      <c r="D153" s="31"/>
      <c r="E153" s="32"/>
      <c r="F153" s="32"/>
    </row>
    <row r="154" spans="1:6">
      <c r="A154" s="32"/>
      <c r="B154" s="32"/>
      <c r="C154" s="31"/>
      <c r="D154" s="31"/>
      <c r="E154" s="32"/>
      <c r="F154" s="32"/>
    </row>
    <row r="155" spans="1:6">
      <c r="A155" s="32"/>
      <c r="B155" s="32"/>
      <c r="C155" s="31"/>
      <c r="D155" s="31"/>
      <c r="E155" s="32"/>
      <c r="F155" s="32"/>
    </row>
    <row r="156" spans="1:6">
      <c r="A156" s="32"/>
      <c r="B156" s="32"/>
      <c r="C156" s="31"/>
      <c r="D156" s="31"/>
      <c r="E156" s="32"/>
      <c r="F156" s="32"/>
    </row>
    <row r="157" spans="1:6">
      <c r="A157" s="32"/>
      <c r="B157" s="32"/>
      <c r="C157" s="31"/>
      <c r="D157" s="31"/>
      <c r="E157" s="32"/>
      <c r="F157" s="32"/>
    </row>
    <row r="158" spans="1:6">
      <c r="A158" s="32"/>
      <c r="B158" s="32"/>
      <c r="C158" s="31"/>
      <c r="D158" s="31"/>
      <c r="E158" s="32"/>
      <c r="F158" s="32"/>
    </row>
    <row r="159" spans="1:6">
      <c r="A159" s="32"/>
      <c r="B159" s="32"/>
      <c r="C159" s="31"/>
      <c r="D159" s="31"/>
      <c r="E159" s="32"/>
      <c r="F159" s="32"/>
    </row>
    <row r="160" spans="1:6">
      <c r="A160" s="32"/>
      <c r="B160" s="32"/>
      <c r="C160" s="31"/>
      <c r="D160" s="31"/>
      <c r="E160" s="32"/>
      <c r="F160" s="32"/>
    </row>
    <row r="161" spans="1:6">
      <c r="A161" s="32"/>
      <c r="B161" s="32"/>
      <c r="C161" s="31"/>
      <c r="D161" s="31"/>
      <c r="E161" s="32"/>
      <c r="F161" s="32"/>
    </row>
    <row r="162" spans="1:6">
      <c r="A162" s="32"/>
      <c r="B162" s="32"/>
      <c r="C162" s="31"/>
      <c r="D162" s="31"/>
      <c r="E162" s="32"/>
      <c r="F162" s="32"/>
    </row>
    <row r="163" spans="1:6">
      <c r="A163" s="32"/>
      <c r="B163" s="32"/>
      <c r="C163" s="31"/>
      <c r="D163" s="31"/>
      <c r="E163" s="32"/>
      <c r="F163" s="32"/>
    </row>
    <row r="164" spans="1:6">
      <c r="A164" s="32"/>
      <c r="B164" s="32"/>
      <c r="C164" s="31"/>
      <c r="D164" s="31"/>
      <c r="E164" s="32"/>
      <c r="F164" s="32"/>
    </row>
    <row r="165" spans="1:6">
      <c r="A165" s="32"/>
      <c r="B165" s="32"/>
      <c r="C165" s="31"/>
      <c r="D165" s="31"/>
      <c r="E165" s="32"/>
      <c r="F165" s="32"/>
    </row>
    <row r="166" spans="1:6">
      <c r="A166" s="32"/>
      <c r="B166" s="32"/>
      <c r="C166" s="31"/>
      <c r="D166" s="31"/>
      <c r="E166" s="32"/>
      <c r="F166" s="32"/>
    </row>
    <row r="167" spans="1:6">
      <c r="A167" s="32"/>
      <c r="B167" s="32"/>
      <c r="C167" s="31"/>
      <c r="D167" s="31"/>
      <c r="E167" s="32"/>
      <c r="F167" s="32"/>
    </row>
    <row r="168" spans="1:6">
      <c r="A168" s="32"/>
      <c r="B168" s="32"/>
      <c r="C168" s="31"/>
      <c r="D168" s="31"/>
      <c r="E168" s="32"/>
      <c r="F168" s="32"/>
    </row>
    <row r="169" spans="1:6">
      <c r="A169" s="32"/>
      <c r="B169" s="32"/>
      <c r="C169" s="31"/>
      <c r="D169" s="31"/>
      <c r="E169" s="32"/>
      <c r="F169" s="32"/>
    </row>
    <row r="170" spans="1:6">
      <c r="A170" s="32"/>
      <c r="B170" s="32"/>
      <c r="C170" s="31"/>
      <c r="D170" s="31"/>
      <c r="E170" s="32"/>
      <c r="F170" s="32"/>
    </row>
    <row r="171" spans="1:6">
      <c r="A171" s="32"/>
      <c r="B171" s="32"/>
      <c r="C171" s="31"/>
      <c r="D171" s="31"/>
      <c r="E171" s="32"/>
      <c r="F171" s="32"/>
    </row>
    <row r="172" spans="1:6">
      <c r="A172" s="32"/>
      <c r="B172" s="32"/>
      <c r="C172" s="31"/>
      <c r="D172" s="31"/>
      <c r="E172" s="32"/>
      <c r="F172" s="32"/>
    </row>
    <row r="173" spans="1:6">
      <c r="A173" s="32"/>
      <c r="B173" s="32"/>
      <c r="C173" s="31"/>
      <c r="D173" s="31"/>
      <c r="E173" s="32"/>
      <c r="F173" s="32"/>
    </row>
    <row r="174" spans="1:6">
      <c r="A174" s="32"/>
      <c r="B174" s="32"/>
      <c r="C174" s="31"/>
      <c r="D174" s="31"/>
      <c r="E174" s="32"/>
      <c r="F174" s="32"/>
    </row>
    <row r="175" spans="1:6">
      <c r="A175" s="32"/>
      <c r="B175" s="32"/>
      <c r="C175" s="31"/>
      <c r="D175" s="31"/>
      <c r="E175" s="32"/>
      <c r="F175" s="32"/>
    </row>
    <row r="176" spans="1:6">
      <c r="A176" s="32"/>
      <c r="B176" s="32"/>
      <c r="C176" s="31"/>
      <c r="D176" s="31"/>
      <c r="E176" s="32"/>
      <c r="F176" s="32"/>
    </row>
    <row r="177" spans="1:6">
      <c r="A177" s="32"/>
      <c r="B177" s="32"/>
      <c r="C177" s="31"/>
      <c r="D177" s="31"/>
      <c r="E177" s="32"/>
      <c r="F177" s="32"/>
    </row>
    <row r="178" spans="1:6">
      <c r="A178" s="32"/>
      <c r="B178" s="32"/>
      <c r="C178" s="31"/>
      <c r="D178" s="31"/>
      <c r="E178" s="32"/>
      <c r="F178" s="32"/>
    </row>
    <row r="179" spans="1:6">
      <c r="A179" s="32"/>
      <c r="B179" s="32"/>
      <c r="C179" s="31"/>
      <c r="D179" s="31"/>
      <c r="E179" s="32"/>
      <c r="F179" s="32"/>
    </row>
    <row r="180" spans="1:6">
      <c r="A180" s="32"/>
      <c r="B180" s="32"/>
      <c r="C180" s="31"/>
      <c r="D180" s="31"/>
      <c r="E180" s="32"/>
      <c r="F180" s="32"/>
    </row>
    <row r="181" spans="1:6">
      <c r="A181" s="32"/>
      <c r="B181" s="32"/>
      <c r="C181" s="31"/>
      <c r="D181" s="31"/>
      <c r="E181" s="32"/>
      <c r="F181" s="32"/>
    </row>
    <row r="182" spans="1:6">
      <c r="A182" s="32"/>
      <c r="B182" s="32"/>
      <c r="C182" s="31"/>
      <c r="D182" s="31"/>
      <c r="E182" s="32"/>
      <c r="F182" s="32"/>
    </row>
    <row r="183" spans="1:6">
      <c r="A183" s="32"/>
      <c r="B183" s="32"/>
      <c r="C183" s="31"/>
      <c r="D183" s="31"/>
      <c r="E183" s="32"/>
      <c r="F183" s="32"/>
    </row>
    <row r="184" spans="1:6">
      <c r="A184" s="32"/>
      <c r="B184" s="32"/>
      <c r="C184" s="31"/>
      <c r="D184" s="31"/>
      <c r="E184" s="32"/>
      <c r="F184" s="32"/>
    </row>
    <row r="185" spans="1:6">
      <c r="A185" s="32"/>
      <c r="B185" s="32"/>
      <c r="C185" s="31"/>
      <c r="D185" s="31"/>
      <c r="E185" s="32"/>
      <c r="F185" s="32"/>
    </row>
    <row r="186" spans="1:6">
      <c r="A186" s="32"/>
      <c r="B186" s="32"/>
      <c r="C186" s="31"/>
      <c r="D186" s="31"/>
      <c r="E186" s="32"/>
      <c r="F186" s="32"/>
    </row>
    <row r="187" spans="1:6">
      <c r="A187" s="32"/>
      <c r="B187" s="32"/>
      <c r="C187" s="31"/>
      <c r="D187" s="31"/>
      <c r="E187" s="32"/>
      <c r="F187" s="32"/>
    </row>
    <row r="188" spans="1:6">
      <c r="A188" s="32"/>
      <c r="B188" s="32"/>
      <c r="C188" s="31"/>
      <c r="D188" s="31"/>
      <c r="E188" s="32"/>
      <c r="F188" s="32"/>
    </row>
    <row r="189" spans="1:6">
      <c r="A189" s="32"/>
      <c r="B189" s="32"/>
      <c r="C189" s="31"/>
      <c r="D189" s="31"/>
      <c r="E189" s="32"/>
      <c r="F189" s="32"/>
    </row>
    <row r="190" spans="1:6">
      <c r="A190" s="32"/>
      <c r="B190" s="32"/>
      <c r="C190" s="31"/>
      <c r="D190" s="31"/>
      <c r="E190" s="32"/>
      <c r="F190" s="32"/>
    </row>
    <row r="191" spans="1:6">
      <c r="A191" s="32"/>
      <c r="B191" s="32"/>
      <c r="C191" s="31"/>
      <c r="D191" s="31"/>
      <c r="E191" s="32"/>
      <c r="F191" s="32"/>
    </row>
    <row r="192" spans="1:6">
      <c r="A192" s="32"/>
      <c r="B192" s="32"/>
      <c r="C192" s="31"/>
      <c r="D192" s="31"/>
      <c r="E192" s="32"/>
      <c r="F192" s="32"/>
    </row>
    <row r="193" spans="1:6">
      <c r="A193" s="32"/>
      <c r="B193" s="32"/>
      <c r="C193" s="31"/>
      <c r="D193" s="31"/>
      <c r="E193" s="32"/>
      <c r="F193" s="32"/>
    </row>
    <row r="194" spans="1:6">
      <c r="A194" s="32"/>
      <c r="B194" s="32"/>
      <c r="C194" s="31"/>
      <c r="D194" s="31"/>
      <c r="E194" s="32"/>
      <c r="F194" s="32"/>
    </row>
    <row r="195" spans="1:6">
      <c r="A195" s="32"/>
      <c r="B195" s="32"/>
      <c r="C195" s="31"/>
      <c r="D195" s="31"/>
      <c r="E195" s="32"/>
      <c r="F195" s="32"/>
    </row>
    <row r="196" spans="1:6">
      <c r="A196" s="32"/>
      <c r="B196" s="32"/>
      <c r="C196" s="31"/>
      <c r="D196" s="31"/>
      <c r="E196" s="32"/>
      <c r="F196" s="32"/>
    </row>
    <row r="197" spans="1:6">
      <c r="A197" s="32"/>
      <c r="B197" s="32"/>
      <c r="C197" s="31"/>
      <c r="D197" s="31"/>
      <c r="E197" s="32"/>
      <c r="F197" s="32"/>
    </row>
    <row r="198" spans="1:6">
      <c r="A198" s="32"/>
      <c r="B198" s="32"/>
      <c r="C198" s="31"/>
      <c r="D198" s="31"/>
      <c r="E198" s="32"/>
      <c r="F198" s="32"/>
    </row>
    <row r="199" spans="1:6">
      <c r="A199" s="32"/>
      <c r="B199" s="32"/>
      <c r="C199" s="31"/>
      <c r="D199" s="31"/>
      <c r="E199" s="32"/>
      <c r="F199" s="32"/>
    </row>
    <row r="200" spans="1:6">
      <c r="A200" s="32"/>
      <c r="B200" s="32"/>
      <c r="C200" s="31"/>
      <c r="D200" s="31"/>
      <c r="E200" s="32"/>
      <c r="F200" s="32"/>
    </row>
    <row r="201" spans="1:6">
      <c r="A201" s="32"/>
      <c r="B201" s="32"/>
      <c r="C201" s="31"/>
      <c r="D201" s="31"/>
      <c r="E201" s="32"/>
      <c r="F201" s="32"/>
    </row>
    <row r="202" spans="1:6">
      <c r="A202" s="32"/>
      <c r="B202" s="32"/>
      <c r="C202" s="31"/>
      <c r="D202" s="31"/>
      <c r="E202" s="32"/>
      <c r="F202" s="32"/>
    </row>
    <row r="203" spans="1:6">
      <c r="A203" s="32"/>
      <c r="B203" s="32"/>
      <c r="C203" s="31"/>
      <c r="D203" s="31"/>
      <c r="E203" s="32"/>
      <c r="F203" s="32"/>
    </row>
    <row r="204" spans="1:6">
      <c r="A204" s="32"/>
      <c r="B204" s="32"/>
      <c r="C204" s="31"/>
      <c r="D204" s="31"/>
      <c r="E204" s="32"/>
      <c r="F204" s="32"/>
    </row>
    <row r="205" spans="1:6">
      <c r="A205" s="32"/>
      <c r="B205" s="32"/>
      <c r="C205" s="31"/>
      <c r="D205" s="31"/>
      <c r="E205" s="32"/>
      <c r="F205" s="32"/>
    </row>
    <row r="206" spans="1:6">
      <c r="A206" s="32"/>
      <c r="B206" s="32"/>
      <c r="C206" s="31"/>
      <c r="D206" s="31"/>
      <c r="E206" s="32"/>
      <c r="F206" s="32"/>
    </row>
    <row r="207" spans="1:6">
      <c r="A207" s="32"/>
      <c r="B207" s="32"/>
      <c r="C207" s="31"/>
      <c r="D207" s="31"/>
      <c r="E207" s="32"/>
      <c r="F207" s="32"/>
    </row>
    <row r="208" spans="1:6">
      <c r="A208" s="32"/>
      <c r="B208" s="32"/>
      <c r="C208" s="31"/>
      <c r="D208" s="31"/>
      <c r="E208" s="32"/>
      <c r="F208" s="32"/>
    </row>
    <row r="209" spans="1:6">
      <c r="A209" s="32"/>
      <c r="B209" s="32"/>
      <c r="C209" s="31"/>
      <c r="D209" s="31"/>
      <c r="E209" s="32"/>
      <c r="F209" s="32"/>
    </row>
    <row r="210" spans="1:6">
      <c r="A210" s="32"/>
      <c r="B210" s="32"/>
      <c r="C210" s="31"/>
      <c r="D210" s="31"/>
      <c r="E210" s="32"/>
      <c r="F210" s="32"/>
    </row>
    <row r="211" spans="1:6">
      <c r="A211" s="32"/>
      <c r="B211" s="32"/>
      <c r="C211" s="31"/>
      <c r="D211" s="31"/>
      <c r="E211" s="32"/>
      <c r="F211" s="32"/>
    </row>
    <row r="212" spans="1:6">
      <c r="A212" s="32"/>
      <c r="B212" s="32"/>
      <c r="C212" s="31"/>
      <c r="D212" s="31"/>
      <c r="E212" s="32"/>
      <c r="F212" s="32"/>
    </row>
    <row r="213" spans="1:6">
      <c r="A213" s="32"/>
      <c r="B213" s="32"/>
      <c r="C213" s="31"/>
      <c r="D213" s="31"/>
      <c r="E213" s="32"/>
      <c r="F213" s="32"/>
    </row>
    <row r="214" spans="1:6">
      <c r="A214" s="32"/>
      <c r="B214" s="32"/>
      <c r="C214" s="31"/>
      <c r="D214" s="31"/>
      <c r="E214" s="32"/>
      <c r="F214" s="32"/>
    </row>
    <row r="215" spans="1:6">
      <c r="A215" s="32"/>
      <c r="B215" s="32"/>
      <c r="C215" s="31"/>
      <c r="D215" s="31"/>
      <c r="E215" s="32"/>
      <c r="F215" s="32"/>
    </row>
    <row r="216" spans="1:6">
      <c r="A216" s="32"/>
      <c r="B216" s="32"/>
      <c r="C216" s="31"/>
      <c r="D216" s="31"/>
      <c r="E216" s="32"/>
      <c r="F216" s="32"/>
    </row>
    <row r="217" spans="1:6">
      <c r="A217" s="32"/>
      <c r="B217" s="32"/>
      <c r="C217" s="31"/>
      <c r="D217" s="31"/>
      <c r="E217" s="32"/>
      <c r="F217" s="32"/>
    </row>
    <row r="218" spans="1:6">
      <c r="A218" s="32"/>
      <c r="B218" s="32"/>
      <c r="C218" s="31"/>
      <c r="D218" s="31"/>
      <c r="E218" s="32"/>
      <c r="F218" s="32"/>
    </row>
    <row r="219" spans="1:6">
      <c r="A219" s="32"/>
      <c r="B219" s="32"/>
      <c r="C219" s="31"/>
      <c r="D219" s="31"/>
      <c r="E219" s="32"/>
      <c r="F219" s="32"/>
    </row>
    <row r="220" spans="1:6">
      <c r="A220" s="32"/>
      <c r="B220" s="32"/>
      <c r="C220" s="31"/>
      <c r="D220" s="31"/>
      <c r="E220" s="32"/>
      <c r="F220" s="32"/>
    </row>
    <row r="221" spans="1:6">
      <c r="A221" s="32"/>
      <c r="B221" s="32"/>
      <c r="C221" s="31"/>
      <c r="D221" s="31"/>
      <c r="E221" s="32"/>
      <c r="F221" s="32"/>
    </row>
    <row r="222" spans="1:6">
      <c r="A222" s="32"/>
      <c r="B222" s="32"/>
      <c r="C222" s="31"/>
      <c r="D222" s="31"/>
      <c r="E222" s="32"/>
      <c r="F222" s="32"/>
    </row>
    <row r="223" spans="1:6">
      <c r="A223" s="32"/>
      <c r="B223" s="32"/>
      <c r="C223" s="31"/>
      <c r="D223" s="31"/>
      <c r="E223" s="32"/>
      <c r="F223" s="32"/>
    </row>
    <row r="224" spans="1:6">
      <c r="A224" s="32"/>
      <c r="B224" s="32"/>
      <c r="C224" s="31"/>
      <c r="D224" s="31"/>
      <c r="E224" s="32"/>
      <c r="F224" s="32"/>
    </row>
    <row r="225" spans="1:6">
      <c r="A225" s="32"/>
      <c r="B225" s="32"/>
      <c r="C225" s="31"/>
      <c r="D225" s="31"/>
      <c r="E225" s="32"/>
      <c r="F225" s="32"/>
    </row>
    <row r="226" spans="1:6">
      <c r="A226" s="32"/>
      <c r="B226" s="32"/>
      <c r="C226" s="31"/>
      <c r="D226" s="31"/>
      <c r="E226" s="32"/>
      <c r="F226" s="32"/>
    </row>
    <row r="227" spans="1:6">
      <c r="A227" s="32"/>
      <c r="B227" s="32"/>
      <c r="C227" s="31"/>
      <c r="D227" s="31"/>
      <c r="E227" s="32"/>
      <c r="F227" s="32"/>
    </row>
    <row r="228" spans="1:6">
      <c r="A228" s="32"/>
      <c r="B228" s="32"/>
      <c r="C228" s="31"/>
      <c r="D228" s="31"/>
      <c r="E228" s="32"/>
      <c r="F228" s="32"/>
    </row>
    <row r="229" spans="1:6">
      <c r="A229" s="32"/>
      <c r="B229" s="32"/>
      <c r="C229" s="31"/>
      <c r="D229" s="31"/>
      <c r="E229" s="32"/>
      <c r="F229" s="32"/>
    </row>
    <row r="230" spans="1:6">
      <c r="A230" s="32"/>
      <c r="B230" s="32"/>
      <c r="C230" s="31"/>
      <c r="D230" s="31"/>
      <c r="E230" s="32"/>
      <c r="F230" s="32"/>
    </row>
    <row r="231" spans="1:6">
      <c r="A231" s="32"/>
      <c r="B231" s="32"/>
      <c r="C231" s="31"/>
      <c r="D231" s="31"/>
      <c r="E231" s="32"/>
      <c r="F231" s="32"/>
    </row>
    <row r="232" spans="1:6">
      <c r="A232" s="32"/>
      <c r="B232" s="32"/>
      <c r="C232" s="31"/>
      <c r="D232" s="31"/>
      <c r="E232" s="32"/>
      <c r="F232" s="32"/>
    </row>
    <row r="233" spans="1:6">
      <c r="A233" s="32"/>
      <c r="B233" s="32"/>
      <c r="C233" s="31"/>
      <c r="D233" s="31"/>
      <c r="E233" s="32"/>
      <c r="F233" s="32"/>
    </row>
    <row r="234" spans="1:6">
      <c r="A234" s="32"/>
      <c r="B234" s="32"/>
      <c r="C234" s="31"/>
      <c r="D234" s="31"/>
      <c r="E234" s="32"/>
      <c r="F234" s="32"/>
    </row>
    <row r="235" spans="1:6">
      <c r="A235" s="32"/>
      <c r="B235" s="32"/>
      <c r="C235" s="31"/>
      <c r="D235" s="31"/>
      <c r="E235" s="32"/>
      <c r="F235" s="32"/>
    </row>
    <row r="236" spans="1:6">
      <c r="A236" s="32"/>
      <c r="B236" s="32"/>
      <c r="C236" s="31"/>
      <c r="D236" s="31"/>
      <c r="E236" s="32"/>
      <c r="F236" s="32"/>
    </row>
    <row r="237" spans="1:6">
      <c r="A237" s="32"/>
      <c r="B237" s="32"/>
      <c r="C237" s="31"/>
      <c r="D237" s="31"/>
      <c r="E237" s="32"/>
      <c r="F237" s="32"/>
    </row>
    <row r="238" spans="1:6">
      <c r="A238" s="32"/>
      <c r="B238" s="32"/>
      <c r="C238" s="31"/>
      <c r="D238" s="31"/>
      <c r="E238" s="32"/>
      <c r="F238" s="32"/>
    </row>
    <row r="239" spans="1:6">
      <c r="A239" s="32"/>
      <c r="B239" s="32"/>
      <c r="C239" s="31"/>
      <c r="D239" s="31"/>
      <c r="E239" s="32"/>
      <c r="F239" s="32"/>
    </row>
    <row r="240" spans="1:6">
      <c r="A240" s="32"/>
      <c r="B240" s="32"/>
      <c r="C240" s="31"/>
      <c r="D240" s="31"/>
      <c r="E240" s="32"/>
      <c r="F240" s="32"/>
    </row>
    <row r="241" spans="1:6">
      <c r="A241" s="32"/>
      <c r="B241" s="32"/>
      <c r="C241" s="31"/>
      <c r="D241" s="31"/>
      <c r="E241" s="32"/>
      <c r="F241" s="32"/>
    </row>
    <row r="242" spans="1:6">
      <c r="A242" s="32"/>
      <c r="B242" s="32"/>
      <c r="C242" s="31"/>
      <c r="D242" s="31"/>
      <c r="E242" s="32"/>
      <c r="F242" s="32"/>
    </row>
    <row r="243" spans="1:6">
      <c r="A243" s="32"/>
      <c r="B243" s="32"/>
      <c r="C243" s="31"/>
      <c r="D243" s="31"/>
      <c r="E243" s="32"/>
      <c r="F243" s="32"/>
    </row>
    <row r="244" spans="1:6">
      <c r="A244" s="32"/>
      <c r="B244" s="32"/>
      <c r="C244" s="31"/>
      <c r="D244" s="31"/>
      <c r="E244" s="32"/>
      <c r="F244" s="32"/>
    </row>
    <row r="245" spans="1:6">
      <c r="A245" s="32"/>
      <c r="B245" s="32"/>
      <c r="C245" s="31"/>
      <c r="D245" s="31"/>
      <c r="E245" s="32"/>
      <c r="F245" s="32"/>
    </row>
    <row r="246" spans="1:6">
      <c r="A246" s="32"/>
      <c r="B246" s="32"/>
      <c r="C246" s="31"/>
      <c r="D246" s="31"/>
      <c r="E246" s="32"/>
      <c r="F246" s="32"/>
    </row>
    <row r="247" spans="1:6">
      <c r="A247" s="32"/>
      <c r="B247" s="32"/>
      <c r="C247" s="31"/>
      <c r="D247" s="31"/>
      <c r="E247" s="32"/>
      <c r="F247" s="32"/>
    </row>
    <row r="248" spans="1:6">
      <c r="A248" s="32"/>
      <c r="B248" s="32"/>
      <c r="C248" s="31"/>
      <c r="D248" s="31"/>
      <c r="E248" s="32"/>
      <c r="F248" s="32"/>
    </row>
    <row r="249" spans="1:6">
      <c r="A249" s="32"/>
      <c r="B249" s="32"/>
      <c r="C249" s="31"/>
      <c r="D249" s="31"/>
      <c r="E249" s="32"/>
      <c r="F249" s="32"/>
    </row>
    <row r="250" spans="1:6">
      <c r="A250" s="32"/>
      <c r="B250" s="32"/>
      <c r="C250" s="31"/>
      <c r="D250" s="31"/>
      <c r="E250" s="32"/>
      <c r="F250" s="32"/>
    </row>
    <row r="251" spans="1:6">
      <c r="A251" s="32"/>
      <c r="B251" s="32"/>
      <c r="C251" s="31"/>
      <c r="D251" s="31"/>
      <c r="E251" s="32"/>
      <c r="F251" s="32"/>
    </row>
    <row r="252" spans="1:6">
      <c r="A252" s="32"/>
      <c r="B252" s="32"/>
      <c r="C252" s="31"/>
      <c r="D252" s="31"/>
      <c r="E252" s="32"/>
      <c r="F252" s="32"/>
    </row>
    <row r="253" spans="1:6">
      <c r="A253" s="32"/>
      <c r="B253" s="32"/>
      <c r="C253" s="31"/>
      <c r="D253" s="31"/>
      <c r="E253" s="32"/>
      <c r="F253" s="32"/>
    </row>
    <row r="254" spans="1:6">
      <c r="A254" s="32"/>
      <c r="B254" s="32"/>
      <c r="C254" s="31"/>
      <c r="D254" s="31"/>
      <c r="E254" s="32"/>
      <c r="F254" s="32"/>
    </row>
    <row r="255" spans="1:6">
      <c r="A255" s="32"/>
      <c r="B255" s="32"/>
      <c r="C255" s="31"/>
      <c r="D255" s="31"/>
      <c r="E255" s="32"/>
      <c r="F255" s="32"/>
    </row>
    <row r="256" spans="1:6">
      <c r="A256" s="32"/>
      <c r="B256" s="32"/>
      <c r="C256" s="31"/>
      <c r="D256" s="31"/>
      <c r="E256" s="32"/>
      <c r="F256" s="32"/>
    </row>
    <row r="257" spans="1:6">
      <c r="A257" s="32"/>
      <c r="B257" s="32"/>
      <c r="C257" s="31"/>
      <c r="D257" s="31"/>
      <c r="E257" s="32"/>
      <c r="F257" s="32"/>
    </row>
    <row r="258" spans="1:6">
      <c r="A258" s="32"/>
      <c r="B258" s="32"/>
      <c r="C258" s="31"/>
      <c r="D258" s="31"/>
      <c r="E258" s="32"/>
      <c r="F258" s="32"/>
    </row>
    <row r="259" spans="1:6">
      <c r="A259" s="32"/>
      <c r="B259" s="32"/>
      <c r="C259" s="31"/>
      <c r="D259" s="31"/>
      <c r="E259" s="32"/>
      <c r="F259" s="32"/>
    </row>
    <row r="260" spans="1:6">
      <c r="A260" s="32"/>
      <c r="B260" s="32"/>
      <c r="C260" s="31"/>
      <c r="D260" s="31"/>
      <c r="E260" s="32"/>
      <c r="F260" s="32"/>
    </row>
    <row r="261" spans="1:6">
      <c r="A261" s="32"/>
      <c r="B261" s="32"/>
      <c r="C261" s="31"/>
      <c r="D261" s="31"/>
      <c r="E261" s="32"/>
      <c r="F261" s="32"/>
    </row>
    <row r="262" spans="1:6">
      <c r="A262" s="32"/>
      <c r="B262" s="32"/>
      <c r="C262" s="31"/>
      <c r="D262" s="31"/>
      <c r="E262" s="32"/>
      <c r="F262" s="32"/>
    </row>
    <row r="263" spans="1:6">
      <c r="A263" s="32"/>
      <c r="B263" s="32"/>
      <c r="C263" s="31"/>
      <c r="D263" s="31"/>
      <c r="E263" s="32"/>
      <c r="F263" s="32"/>
    </row>
    <row r="264" spans="1:6">
      <c r="A264" s="32"/>
      <c r="B264" s="32"/>
      <c r="C264" s="31"/>
      <c r="D264" s="31"/>
      <c r="E264" s="32"/>
      <c r="F264" s="32"/>
    </row>
    <row r="265" spans="1:6">
      <c r="A265" s="32"/>
      <c r="B265" s="32"/>
      <c r="C265" s="31"/>
      <c r="D265" s="31"/>
      <c r="E265" s="32"/>
      <c r="F265" s="32"/>
    </row>
    <row r="266" spans="1:6">
      <c r="A266" s="32"/>
      <c r="B266" s="32"/>
      <c r="C266" s="31"/>
      <c r="D266" s="31"/>
      <c r="E266" s="32"/>
      <c r="F266" s="32"/>
    </row>
    <row r="267" spans="1:6">
      <c r="A267" s="32"/>
      <c r="B267" s="32"/>
      <c r="C267" s="31"/>
      <c r="D267" s="31"/>
      <c r="E267" s="32"/>
      <c r="F267" s="32"/>
    </row>
    <row r="268" spans="1:6">
      <c r="A268" s="32"/>
      <c r="B268" s="32"/>
      <c r="C268" s="31"/>
      <c r="D268" s="31"/>
      <c r="E268" s="32"/>
      <c r="F268" s="32"/>
    </row>
    <row r="269" spans="1:6">
      <c r="A269" s="32"/>
      <c r="B269" s="32"/>
      <c r="C269" s="31"/>
      <c r="D269" s="31"/>
      <c r="E269" s="32"/>
      <c r="F269" s="32"/>
    </row>
    <row r="270" spans="1:6">
      <c r="A270" s="32"/>
      <c r="B270" s="32"/>
      <c r="C270" s="31"/>
      <c r="D270" s="31"/>
      <c r="E270" s="32"/>
      <c r="F270" s="32"/>
    </row>
    <row r="271" spans="1:6">
      <c r="A271" s="32"/>
      <c r="B271" s="32"/>
      <c r="C271" s="31"/>
      <c r="D271" s="31"/>
      <c r="E271" s="32"/>
      <c r="F271" s="32"/>
    </row>
    <row r="272" spans="1:6">
      <c r="A272" s="32"/>
      <c r="B272" s="32"/>
      <c r="C272" s="31"/>
      <c r="D272" s="31"/>
      <c r="E272" s="32"/>
      <c r="F272" s="32"/>
    </row>
    <row r="273" spans="1:6">
      <c r="A273" s="32"/>
      <c r="B273" s="32"/>
      <c r="C273" s="31"/>
      <c r="D273" s="31"/>
      <c r="E273" s="32"/>
      <c r="F273" s="32"/>
    </row>
    <row r="274" spans="1:6">
      <c r="A274" s="32"/>
      <c r="B274" s="32"/>
      <c r="C274" s="31"/>
      <c r="D274" s="31"/>
      <c r="E274" s="32"/>
      <c r="F274" s="32"/>
    </row>
    <row r="275" spans="1:6">
      <c r="A275" s="32"/>
      <c r="B275" s="32"/>
      <c r="C275" s="31"/>
      <c r="D275" s="31"/>
      <c r="E275" s="32"/>
      <c r="F275" s="32"/>
    </row>
    <row r="276" spans="1:6">
      <c r="A276" s="32"/>
      <c r="B276" s="32"/>
      <c r="C276" s="31"/>
      <c r="D276" s="31"/>
      <c r="E276" s="32"/>
      <c r="F276" s="32"/>
    </row>
    <row r="277" spans="1:6">
      <c r="A277" s="32"/>
      <c r="B277" s="32"/>
      <c r="C277" s="31"/>
      <c r="D277" s="31"/>
      <c r="E277" s="32"/>
      <c r="F277" s="32"/>
    </row>
    <row r="278" spans="1:6">
      <c r="A278" s="32"/>
      <c r="B278" s="32"/>
      <c r="C278" s="31"/>
      <c r="D278" s="31"/>
      <c r="E278" s="32"/>
      <c r="F278" s="32"/>
    </row>
    <row r="279" spans="1:6">
      <c r="A279" s="32"/>
      <c r="B279" s="32"/>
      <c r="C279" s="31"/>
      <c r="D279" s="31"/>
      <c r="E279" s="32"/>
      <c r="F279" s="32"/>
    </row>
    <row r="280" spans="1:6">
      <c r="A280" s="32"/>
      <c r="B280" s="32"/>
      <c r="C280" s="31"/>
      <c r="D280" s="31"/>
      <c r="E280" s="32"/>
      <c r="F280" s="32"/>
    </row>
    <row r="281" spans="1:6">
      <c r="A281" s="32"/>
      <c r="B281" s="32"/>
      <c r="C281" s="31"/>
      <c r="D281" s="31"/>
      <c r="E281" s="32"/>
      <c r="F281" s="32"/>
    </row>
    <row r="282" spans="1:6">
      <c r="A282" s="32"/>
      <c r="B282" s="32"/>
      <c r="C282" s="31"/>
      <c r="D282" s="31"/>
      <c r="E282" s="32"/>
      <c r="F282" s="32"/>
    </row>
    <row r="283" spans="1:6">
      <c r="A283" s="32"/>
      <c r="B283" s="32"/>
      <c r="C283" s="31"/>
      <c r="D283" s="31"/>
      <c r="E283" s="32"/>
      <c r="F283" s="32"/>
    </row>
    <row r="284" spans="1:6">
      <c r="A284" s="32"/>
      <c r="B284" s="32"/>
      <c r="C284" s="31"/>
      <c r="D284" s="31"/>
      <c r="E284" s="32"/>
      <c r="F284" s="32"/>
    </row>
    <row r="285" spans="1:6">
      <c r="A285" s="32"/>
      <c r="B285" s="32"/>
      <c r="C285" s="31"/>
      <c r="D285" s="31"/>
      <c r="E285" s="32"/>
      <c r="F285" s="32"/>
    </row>
    <row r="286" spans="1:6">
      <c r="A286" s="32"/>
      <c r="B286" s="32"/>
      <c r="C286" s="31"/>
      <c r="D286" s="31"/>
      <c r="E286" s="32"/>
      <c r="F286" s="32"/>
    </row>
    <row r="287" spans="1:6">
      <c r="A287" s="32"/>
      <c r="B287" s="32"/>
      <c r="C287" s="31"/>
      <c r="D287" s="31"/>
      <c r="E287" s="32"/>
      <c r="F287" s="32"/>
    </row>
    <row r="288" spans="1:6">
      <c r="A288" s="32"/>
      <c r="B288" s="32"/>
      <c r="C288" s="31"/>
      <c r="D288" s="31"/>
      <c r="E288" s="32"/>
      <c r="F288" s="32"/>
    </row>
    <row r="289" spans="1:6">
      <c r="A289" s="32"/>
      <c r="B289" s="32"/>
      <c r="C289" s="31"/>
      <c r="D289" s="31"/>
      <c r="E289" s="32"/>
      <c r="F289" s="32"/>
    </row>
    <row r="290" spans="1:6">
      <c r="A290" s="32"/>
      <c r="B290" s="32"/>
      <c r="C290" s="31"/>
      <c r="D290" s="31"/>
      <c r="E290" s="32"/>
      <c r="F290" s="32"/>
    </row>
    <row r="291" spans="1:6">
      <c r="A291" s="32"/>
      <c r="B291" s="32"/>
      <c r="C291" s="31"/>
      <c r="D291" s="31"/>
      <c r="E291" s="32"/>
      <c r="F291" s="32"/>
    </row>
    <row r="292" spans="1:6">
      <c r="A292" s="32"/>
      <c r="B292" s="32"/>
      <c r="C292" s="31"/>
      <c r="D292" s="31"/>
      <c r="E292" s="32"/>
      <c r="F292" s="32"/>
    </row>
    <row r="293" spans="1:6">
      <c r="A293" s="32"/>
      <c r="B293" s="32"/>
      <c r="C293" s="31"/>
      <c r="D293" s="31"/>
      <c r="E293" s="32"/>
      <c r="F293" s="32"/>
    </row>
    <row r="294" spans="1:6">
      <c r="A294" s="32"/>
      <c r="B294" s="32"/>
      <c r="C294" s="31"/>
      <c r="D294" s="31"/>
      <c r="E294" s="32"/>
      <c r="F294" s="32"/>
    </row>
    <row r="295" spans="1:6">
      <c r="A295" s="32"/>
      <c r="B295" s="32"/>
      <c r="C295" s="31"/>
      <c r="D295" s="31"/>
      <c r="E295" s="32"/>
      <c r="F295" s="32"/>
    </row>
    <row r="296" spans="1:6">
      <c r="A296" s="32"/>
      <c r="B296" s="32"/>
      <c r="C296" s="31"/>
      <c r="D296" s="31"/>
      <c r="E296" s="32"/>
      <c r="F296" s="32"/>
    </row>
    <row r="297" spans="1:6">
      <c r="A297" s="32"/>
      <c r="B297" s="32"/>
      <c r="C297" s="31"/>
      <c r="D297" s="31"/>
      <c r="E297" s="32"/>
      <c r="F297" s="32"/>
    </row>
    <row r="298" spans="1:6">
      <c r="A298" s="32"/>
      <c r="B298" s="32"/>
      <c r="C298" s="31"/>
      <c r="D298" s="31"/>
      <c r="E298" s="32"/>
      <c r="F298" s="32"/>
    </row>
    <row r="299" spans="1:6">
      <c r="A299" s="32"/>
      <c r="B299" s="32"/>
      <c r="C299" s="31"/>
      <c r="D299" s="31"/>
      <c r="E299" s="32"/>
      <c r="F299" s="32"/>
    </row>
    <row r="300" spans="1:6">
      <c r="A300" s="32"/>
      <c r="B300" s="32"/>
      <c r="C300" s="31"/>
      <c r="D300" s="31"/>
      <c r="E300" s="32"/>
      <c r="F300" s="32"/>
    </row>
    <row r="301" spans="1:6">
      <c r="A301" s="32"/>
      <c r="B301" s="32"/>
      <c r="C301" s="31"/>
      <c r="D301" s="31"/>
      <c r="E301" s="32"/>
      <c r="F301" s="32"/>
    </row>
    <row r="302" spans="1:6">
      <c r="A302" s="32"/>
      <c r="B302" s="32"/>
      <c r="C302" s="31"/>
      <c r="D302" s="31"/>
      <c r="E302" s="32"/>
      <c r="F302" s="32"/>
    </row>
    <row r="303" spans="1:6">
      <c r="A303" s="32"/>
      <c r="B303" s="32"/>
      <c r="C303" s="31"/>
      <c r="D303" s="31"/>
      <c r="E303" s="32"/>
      <c r="F303" s="32"/>
    </row>
    <row r="304" spans="1:6">
      <c r="A304" s="32"/>
      <c r="B304" s="32"/>
      <c r="C304" s="31"/>
      <c r="D304" s="31"/>
      <c r="E304" s="32"/>
      <c r="F304" s="32"/>
    </row>
    <row r="305" spans="1:6">
      <c r="A305" s="32"/>
      <c r="B305" s="32"/>
      <c r="C305" s="31"/>
      <c r="D305" s="31"/>
      <c r="E305" s="32"/>
      <c r="F305" s="32"/>
    </row>
    <row r="306" spans="1:6">
      <c r="A306" s="32"/>
      <c r="B306" s="32"/>
      <c r="C306" s="31"/>
      <c r="D306" s="31"/>
      <c r="E306" s="32"/>
      <c r="F306" s="32"/>
    </row>
    <row r="307" spans="1:6">
      <c r="A307" s="32"/>
      <c r="B307" s="32"/>
      <c r="C307" s="31"/>
      <c r="D307" s="31"/>
      <c r="E307" s="32"/>
      <c r="F307" s="32"/>
    </row>
    <row r="308" spans="1:6">
      <c r="A308" s="32"/>
      <c r="B308" s="32"/>
      <c r="C308" s="31"/>
      <c r="D308" s="31"/>
      <c r="E308" s="32"/>
      <c r="F308" s="32"/>
    </row>
    <row r="309" spans="1:6">
      <c r="A309" s="32"/>
      <c r="B309" s="32"/>
      <c r="C309" s="31"/>
      <c r="D309" s="31"/>
      <c r="E309" s="32"/>
      <c r="F309" s="32"/>
    </row>
    <row r="310" spans="1:6">
      <c r="A310" s="32"/>
      <c r="B310" s="32"/>
      <c r="C310" s="31"/>
      <c r="D310" s="31"/>
      <c r="E310" s="32"/>
      <c r="F310" s="32"/>
    </row>
    <row r="311" spans="1:6">
      <c r="A311" s="32"/>
      <c r="B311" s="32"/>
      <c r="C311" s="31"/>
      <c r="D311" s="31"/>
      <c r="E311" s="32"/>
      <c r="F311" s="32"/>
    </row>
    <row r="312" spans="1:6">
      <c r="A312" s="32"/>
      <c r="B312" s="32"/>
      <c r="C312" s="31"/>
      <c r="D312" s="31"/>
      <c r="E312" s="32"/>
      <c r="F312" s="32"/>
    </row>
    <row r="313" spans="1:6">
      <c r="A313" s="32"/>
      <c r="B313" s="32"/>
      <c r="C313" s="31"/>
      <c r="D313" s="31"/>
      <c r="E313" s="32"/>
      <c r="F313" s="32"/>
    </row>
    <row r="314" spans="1:6">
      <c r="A314" s="32"/>
      <c r="B314" s="32"/>
      <c r="C314" s="31"/>
      <c r="D314" s="31"/>
      <c r="E314" s="32"/>
      <c r="F314" s="32"/>
    </row>
    <row r="315" spans="1:6">
      <c r="A315" s="32"/>
      <c r="B315" s="32"/>
      <c r="C315" s="31"/>
      <c r="D315" s="31"/>
      <c r="E315" s="32"/>
      <c r="F315" s="32"/>
    </row>
    <row r="316" spans="1:6">
      <c r="A316" s="32"/>
      <c r="B316" s="32"/>
      <c r="C316" s="31"/>
      <c r="D316" s="31"/>
      <c r="E316" s="32"/>
      <c r="F316" s="32"/>
    </row>
    <row r="317" spans="1:6">
      <c r="A317" s="32"/>
      <c r="B317" s="32"/>
      <c r="C317" s="31"/>
      <c r="D317" s="31"/>
      <c r="E317" s="32"/>
      <c r="F317" s="32"/>
    </row>
    <row r="318" spans="1:6">
      <c r="A318" s="32"/>
      <c r="B318" s="32"/>
      <c r="C318" s="31"/>
      <c r="D318" s="31"/>
      <c r="E318" s="32"/>
      <c r="F318" s="32"/>
    </row>
    <row r="319" spans="1:6">
      <c r="A319" s="32"/>
      <c r="B319" s="32"/>
      <c r="C319" s="31"/>
      <c r="D319" s="31"/>
      <c r="E319" s="32"/>
      <c r="F319" s="32"/>
    </row>
    <row r="320" spans="1:6">
      <c r="A320" s="32"/>
      <c r="B320" s="32"/>
      <c r="C320" s="31"/>
      <c r="D320" s="31"/>
      <c r="E320" s="32"/>
      <c r="F320" s="32"/>
    </row>
    <row r="321" spans="1:6">
      <c r="A321" s="32"/>
      <c r="B321" s="32"/>
      <c r="C321" s="31"/>
      <c r="D321" s="31"/>
      <c r="E321" s="32"/>
      <c r="F321" s="32"/>
    </row>
    <row r="322" spans="1:6">
      <c r="A322" s="32"/>
      <c r="B322" s="32"/>
      <c r="C322" s="31"/>
      <c r="D322" s="31"/>
      <c r="E322" s="32"/>
      <c r="F322" s="32"/>
    </row>
    <row r="323" spans="1:6">
      <c r="A323" s="32"/>
      <c r="B323" s="32"/>
      <c r="C323" s="31"/>
      <c r="D323" s="31"/>
      <c r="E323" s="32"/>
      <c r="F323" s="32"/>
    </row>
    <row r="324" spans="1:6">
      <c r="A324" s="32"/>
      <c r="B324" s="32"/>
      <c r="C324" s="31"/>
      <c r="D324" s="31"/>
      <c r="E324" s="32"/>
      <c r="F324" s="32"/>
    </row>
    <row r="325" spans="1:6">
      <c r="A325" s="32"/>
      <c r="B325" s="32"/>
      <c r="C325" s="31"/>
      <c r="D325" s="31"/>
      <c r="E325" s="32"/>
      <c r="F325" s="32"/>
    </row>
    <row r="326" spans="1:6">
      <c r="A326" s="32"/>
      <c r="B326" s="32"/>
      <c r="C326" s="31"/>
      <c r="D326" s="31"/>
      <c r="E326" s="32"/>
      <c r="F326" s="32"/>
    </row>
    <row r="327" spans="1:6">
      <c r="A327" s="32"/>
      <c r="B327" s="32"/>
      <c r="C327" s="31"/>
      <c r="D327" s="31"/>
      <c r="E327" s="32"/>
      <c r="F327" s="32"/>
    </row>
    <row r="328" spans="1:6">
      <c r="A328" s="32"/>
      <c r="B328" s="32"/>
      <c r="C328" s="31"/>
      <c r="D328" s="31"/>
      <c r="E328" s="32"/>
      <c r="F328" s="32"/>
    </row>
    <row r="329" spans="1:6">
      <c r="A329" s="32"/>
      <c r="B329" s="32"/>
      <c r="C329" s="31"/>
      <c r="D329" s="31"/>
      <c r="E329" s="32"/>
      <c r="F329" s="32"/>
    </row>
    <row r="330" spans="1:6">
      <c r="A330" s="32"/>
      <c r="B330" s="32"/>
      <c r="C330" s="31"/>
      <c r="D330" s="31"/>
      <c r="E330" s="32"/>
      <c r="F330" s="32"/>
    </row>
    <row r="331" spans="1:6">
      <c r="A331" s="32"/>
      <c r="B331" s="32"/>
      <c r="C331" s="31"/>
      <c r="D331" s="31"/>
      <c r="E331" s="32"/>
      <c r="F331" s="32"/>
    </row>
    <row r="332" spans="1:6">
      <c r="A332" s="32"/>
      <c r="B332" s="32"/>
      <c r="C332" s="31"/>
      <c r="D332" s="31"/>
      <c r="E332" s="32"/>
      <c r="F332" s="32"/>
    </row>
    <row r="333" spans="1:6">
      <c r="A333" s="32"/>
      <c r="B333" s="32"/>
      <c r="C333" s="31"/>
      <c r="D333" s="31"/>
      <c r="E333" s="32"/>
      <c r="F333" s="32"/>
    </row>
    <row r="334" spans="1:6">
      <c r="A334" s="32"/>
      <c r="B334" s="32"/>
      <c r="C334" s="31"/>
      <c r="D334" s="31"/>
      <c r="E334" s="32"/>
      <c r="F334" s="32"/>
    </row>
    <row r="335" spans="1:6">
      <c r="A335" s="32"/>
      <c r="B335" s="32"/>
      <c r="C335" s="31"/>
      <c r="D335" s="31"/>
      <c r="E335" s="32"/>
      <c r="F335" s="32"/>
    </row>
    <row r="336" spans="1:6">
      <c r="A336" s="32"/>
      <c r="B336" s="32"/>
      <c r="C336" s="31"/>
      <c r="D336" s="31"/>
      <c r="E336" s="32"/>
      <c r="F336" s="32"/>
    </row>
    <row r="337" spans="1:6">
      <c r="A337" s="32"/>
      <c r="B337" s="32"/>
      <c r="C337" s="31"/>
      <c r="D337" s="31"/>
      <c r="E337" s="32"/>
      <c r="F337" s="32"/>
    </row>
    <row r="338" spans="1:6">
      <c r="A338" s="32"/>
      <c r="B338" s="32"/>
      <c r="C338" s="31"/>
      <c r="D338" s="31"/>
      <c r="E338" s="32"/>
      <c r="F338" s="32"/>
    </row>
    <row r="339" spans="1:6">
      <c r="A339" s="32"/>
      <c r="B339" s="32"/>
      <c r="C339" s="31"/>
      <c r="D339" s="31"/>
      <c r="E339" s="32"/>
      <c r="F339" s="32"/>
    </row>
    <row r="340" spans="1:6">
      <c r="A340" s="32"/>
      <c r="B340" s="32"/>
      <c r="C340" s="31"/>
      <c r="D340" s="31"/>
      <c r="E340" s="32"/>
      <c r="F340" s="32"/>
    </row>
    <row r="341" spans="1:6">
      <c r="A341" s="32"/>
      <c r="B341" s="32"/>
      <c r="C341" s="31"/>
      <c r="D341" s="31"/>
      <c r="E341" s="32"/>
      <c r="F341" s="32"/>
    </row>
    <row r="342" spans="1:6">
      <c r="A342" s="32"/>
      <c r="B342" s="32"/>
      <c r="C342" s="31"/>
      <c r="D342" s="31"/>
      <c r="E342" s="32"/>
      <c r="F342" s="32"/>
    </row>
    <row r="343" spans="1:6">
      <c r="A343" s="32"/>
      <c r="B343" s="32"/>
      <c r="C343" s="31"/>
      <c r="D343" s="31"/>
      <c r="E343" s="32"/>
      <c r="F343" s="32"/>
    </row>
    <row r="344" spans="1:6">
      <c r="A344" s="32"/>
      <c r="B344" s="32"/>
      <c r="C344" s="31"/>
      <c r="D344" s="31"/>
      <c r="E344" s="32"/>
      <c r="F344" s="32"/>
    </row>
    <row r="345" spans="1:6">
      <c r="A345" s="32"/>
      <c r="B345" s="32"/>
      <c r="C345" s="31"/>
      <c r="D345" s="31"/>
      <c r="E345" s="32"/>
      <c r="F345" s="32"/>
    </row>
    <row r="346" spans="1:6">
      <c r="A346" s="32"/>
      <c r="B346" s="32"/>
      <c r="C346" s="31"/>
      <c r="D346" s="31"/>
      <c r="E346" s="32"/>
      <c r="F346" s="32"/>
    </row>
    <row r="347" spans="1:6">
      <c r="A347" s="32"/>
      <c r="B347" s="32"/>
      <c r="C347" s="31"/>
      <c r="D347" s="31"/>
      <c r="E347" s="32"/>
      <c r="F347" s="32"/>
    </row>
    <row r="348" spans="1:6">
      <c r="A348" s="32"/>
      <c r="B348" s="32"/>
      <c r="C348" s="31"/>
      <c r="D348" s="31"/>
      <c r="E348" s="32"/>
      <c r="F348" s="32"/>
    </row>
    <row r="349" spans="1:6">
      <c r="A349" s="32"/>
      <c r="B349" s="32"/>
      <c r="C349" s="31"/>
      <c r="D349" s="31"/>
      <c r="E349" s="32"/>
      <c r="F349" s="32"/>
    </row>
    <row r="350" spans="1:6">
      <c r="A350" s="32"/>
      <c r="B350" s="32"/>
      <c r="C350" s="31"/>
      <c r="D350" s="31"/>
      <c r="E350" s="32"/>
      <c r="F350" s="32"/>
    </row>
    <row r="351" spans="1:6">
      <c r="A351" s="32"/>
      <c r="B351" s="32"/>
      <c r="C351" s="31"/>
      <c r="D351" s="31"/>
      <c r="E351" s="32"/>
      <c r="F351" s="32"/>
    </row>
    <row r="352" spans="1:6">
      <c r="A352" s="32"/>
      <c r="B352" s="32"/>
      <c r="C352" s="31"/>
      <c r="D352" s="31"/>
      <c r="E352" s="32"/>
      <c r="F352" s="32"/>
    </row>
    <row r="353" spans="1:6">
      <c r="A353" s="32"/>
      <c r="B353" s="32"/>
      <c r="C353" s="31"/>
      <c r="D353" s="31"/>
      <c r="E353" s="32"/>
      <c r="F353" s="32"/>
    </row>
    <row r="354" spans="1:6">
      <c r="A354" s="32"/>
      <c r="B354" s="32"/>
      <c r="C354" s="31"/>
      <c r="D354" s="31"/>
      <c r="E354" s="32"/>
      <c r="F354" s="32"/>
    </row>
    <row r="355" spans="1:6">
      <c r="A355" s="32"/>
      <c r="B355" s="32"/>
      <c r="C355" s="31"/>
      <c r="D355" s="31"/>
      <c r="E355" s="32"/>
      <c r="F355" s="32"/>
    </row>
    <row r="356" spans="1:6">
      <c r="A356" s="32"/>
      <c r="B356" s="32"/>
      <c r="C356" s="31"/>
      <c r="D356" s="31"/>
      <c r="E356" s="32"/>
      <c r="F356" s="32"/>
    </row>
    <row r="357" spans="1:6">
      <c r="A357" s="32"/>
      <c r="B357" s="32"/>
      <c r="C357" s="31"/>
      <c r="D357" s="31"/>
      <c r="E357" s="32"/>
      <c r="F357" s="32"/>
    </row>
    <row r="358" spans="1:6">
      <c r="A358" s="32"/>
      <c r="B358" s="32"/>
      <c r="C358" s="31"/>
      <c r="D358" s="31"/>
      <c r="E358" s="32"/>
      <c r="F358" s="32"/>
    </row>
    <row r="359" spans="1:6">
      <c r="A359" s="32"/>
      <c r="B359" s="32"/>
      <c r="C359" s="31"/>
      <c r="D359" s="31"/>
      <c r="E359" s="32"/>
      <c r="F359" s="32"/>
    </row>
    <row r="360" spans="1:6">
      <c r="A360" s="32"/>
      <c r="B360" s="32"/>
      <c r="C360" s="31"/>
      <c r="D360" s="31"/>
      <c r="E360" s="32"/>
      <c r="F360" s="32"/>
    </row>
    <row r="361" spans="1:6">
      <c r="A361" s="32"/>
      <c r="B361" s="32"/>
      <c r="C361" s="31"/>
      <c r="D361" s="31"/>
      <c r="E361" s="32"/>
      <c r="F361" s="32"/>
    </row>
    <row r="362" spans="1:6">
      <c r="A362" s="32"/>
      <c r="B362" s="32"/>
      <c r="C362" s="31"/>
      <c r="D362" s="31"/>
      <c r="E362" s="32"/>
      <c r="F362" s="32"/>
    </row>
    <row r="363" spans="1:6">
      <c r="A363" s="32"/>
      <c r="B363" s="32"/>
      <c r="C363" s="31"/>
      <c r="D363" s="31"/>
      <c r="E363" s="32"/>
      <c r="F363" s="32"/>
    </row>
  </sheetData>
  <sheetProtection password="D554" sheet="1" objects="1" scenarios="1" insertRows="0"/>
  <mergeCells count="11">
    <mergeCell ref="B61:E61"/>
    <mergeCell ref="A47:E47"/>
    <mergeCell ref="B50:H50"/>
    <mergeCell ref="B52:H52"/>
    <mergeCell ref="B54:H54"/>
    <mergeCell ref="B55:E55"/>
    <mergeCell ref="B56:E56"/>
    <mergeCell ref="B57:E57"/>
    <mergeCell ref="B58:E58"/>
    <mergeCell ref="B59:E59"/>
    <mergeCell ref="B60:E60"/>
  </mergeCells>
  <phoneticPr fontId="19" type="noConversion"/>
  <dataValidations count="2"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40:D40 C18:D19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2:D17 C41:D41 C43:D43 G12:H15 G18:H19 G22:H26 G34:H35 G43:H43">
      <formula1>0</formula1>
      <formula2>9999999999999990</formula2>
    </dataValidation>
  </dataValidations>
  <printOptions horizontalCentered="1" verticalCentered="1"/>
  <pageMargins left="0.31496062992125984" right="0.23622047244094491" top="0.59055118110236227" bottom="0.39370078740157483" header="0.31496062992125984" footer="0.31496062992125984"/>
  <pageSetup paperSize="9" scale="47" orientation="landscape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M101"/>
  <sheetViews>
    <sheetView topLeftCell="A44" zoomScaleNormal="100" zoomScaleSheetLayoutView="80" workbookViewId="0">
      <selection activeCell="B59" sqref="B59:E59"/>
    </sheetView>
  </sheetViews>
  <sheetFormatPr defaultColWidth="9.28515625" defaultRowHeight="15.75"/>
  <cols>
    <col min="1" max="1" width="69.85546875" style="112" customWidth="1"/>
    <col min="2" max="2" width="11.85546875" style="112" bestFit="1" customWidth="1"/>
    <col min="3" max="4" width="22.7109375" style="125" customWidth="1"/>
    <col min="5" max="5" width="10.140625" style="112" customWidth="1"/>
    <col min="6" max="6" width="12" style="112" customWidth="1"/>
    <col min="7" max="7" width="12.140625" style="112" bestFit="1" customWidth="1"/>
    <col min="8" max="16384" width="9.28515625" style="112"/>
  </cols>
  <sheetData>
    <row r="1" spans="1:13">
      <c r="A1" s="16" t="s">
        <v>375</v>
      </c>
      <c r="B1" s="34"/>
      <c r="C1" s="35"/>
      <c r="D1" s="54"/>
      <c r="E1" s="29"/>
      <c r="F1" s="29"/>
      <c r="G1" s="54"/>
      <c r="H1" s="111"/>
    </row>
    <row r="2" spans="1:13">
      <c r="A2" s="52" t="str">
        <f>CONCATENATE("(",LOWER(reportConsolidation),")")</f>
        <v>(на индивидуална основа)</v>
      </c>
      <c r="B2" s="34"/>
      <c r="C2" s="35"/>
      <c r="D2" s="54"/>
      <c r="E2" s="29"/>
      <c r="F2" s="29"/>
      <c r="G2" s="113"/>
      <c r="H2" s="111"/>
    </row>
    <row r="3" spans="1:13">
      <c r="A3" s="114"/>
      <c r="B3" s="34"/>
      <c r="C3" s="35"/>
      <c r="D3" s="29"/>
      <c r="E3" s="29"/>
      <c r="F3" s="14"/>
      <c r="G3" s="14"/>
      <c r="H3" s="14"/>
    </row>
    <row r="4" spans="1:13">
      <c r="A4" s="63" t="str">
        <f>CONCATENATE("на ",UPPER(pdeName))</f>
        <v>на УЕБ МЕДИЯ ГРУП АД</v>
      </c>
      <c r="B4" s="283"/>
      <c r="C4" s="45"/>
      <c r="D4" s="65"/>
      <c r="E4" s="14"/>
    </row>
    <row r="5" spans="1:13">
      <c r="A5" s="63" t="str">
        <f>CONCATENATE("ЕИК по БУЛСТАТ: ", pdeBulstat)</f>
        <v>ЕИК по БУЛСТАТ: 131387286</v>
      </c>
      <c r="B5" s="284"/>
      <c r="C5" s="66"/>
      <c r="D5" s="67"/>
      <c r="E5" s="111"/>
    </row>
    <row r="6" spans="1:13">
      <c r="A6" s="63" t="str">
        <f>CONCATENATE("към ",TEXT(endDate,"dd.mm.yyyy")," г.")</f>
        <v>към 31.12.2024 г.</v>
      </c>
      <c r="B6" s="283"/>
      <c r="C6" s="66"/>
      <c r="D6" s="69"/>
      <c r="E6" s="111"/>
    </row>
    <row r="7" spans="1:13" ht="16.5" thickBot="1">
      <c r="A7" s="115"/>
      <c r="B7" s="14"/>
      <c r="C7" s="115"/>
      <c r="D7" s="33" t="s">
        <v>545</v>
      </c>
      <c r="E7" s="116"/>
      <c r="F7" s="111"/>
      <c r="G7" s="111"/>
    </row>
    <row r="8" spans="1:13" ht="33.75" customHeight="1">
      <c r="A8" s="213" t="s">
        <v>376</v>
      </c>
      <c r="B8" s="214" t="s">
        <v>11</v>
      </c>
      <c r="C8" s="215" t="s">
        <v>12</v>
      </c>
      <c r="D8" s="216" t="s">
        <v>16</v>
      </c>
      <c r="E8" s="117"/>
      <c r="F8" s="117"/>
    </row>
    <row r="9" spans="1:13" ht="16.5" thickBot="1">
      <c r="A9" s="222" t="s">
        <v>17</v>
      </c>
      <c r="B9" s="223" t="s">
        <v>18</v>
      </c>
      <c r="C9" s="224">
        <v>1</v>
      </c>
      <c r="D9" s="225">
        <v>2</v>
      </c>
      <c r="E9" s="117"/>
      <c r="F9" s="117"/>
    </row>
    <row r="10" spans="1:13">
      <c r="A10" s="228" t="s">
        <v>377</v>
      </c>
      <c r="B10" s="229"/>
      <c r="C10" s="230"/>
      <c r="D10" s="231"/>
      <c r="E10" s="118"/>
      <c r="F10" s="118"/>
    </row>
    <row r="11" spans="1:13">
      <c r="A11" s="217" t="s">
        <v>378</v>
      </c>
      <c r="B11" s="119" t="s">
        <v>379</v>
      </c>
      <c r="C11" s="138">
        <v>2076</v>
      </c>
      <c r="D11" s="138">
        <v>2108</v>
      </c>
      <c r="E11" s="118"/>
      <c r="F11" s="118"/>
    </row>
    <row r="12" spans="1:13">
      <c r="A12" s="217" t="s">
        <v>380</v>
      </c>
      <c r="B12" s="119" t="s">
        <v>381</v>
      </c>
      <c r="C12" s="138">
        <v>-685</v>
      </c>
      <c r="D12" s="138">
        <v>-724</v>
      </c>
      <c r="E12" s="120"/>
      <c r="F12" s="120"/>
      <c r="G12" s="121"/>
      <c r="H12" s="121"/>
      <c r="I12" s="121"/>
      <c r="J12" s="121"/>
      <c r="K12" s="121"/>
      <c r="L12" s="121"/>
      <c r="M12" s="121"/>
    </row>
    <row r="13" spans="1:13" ht="31.5">
      <c r="A13" s="217" t="s">
        <v>382</v>
      </c>
      <c r="B13" s="119" t="s">
        <v>383</v>
      </c>
      <c r="C13" s="138"/>
      <c r="D13" s="138"/>
      <c r="E13" s="120"/>
      <c r="F13" s="120"/>
      <c r="G13" s="121"/>
      <c r="H13" s="121"/>
      <c r="I13" s="121"/>
      <c r="J13" s="121"/>
      <c r="K13" s="121"/>
      <c r="L13" s="121"/>
      <c r="M13" s="121"/>
    </row>
    <row r="14" spans="1:13">
      <c r="A14" s="217" t="s">
        <v>384</v>
      </c>
      <c r="B14" s="119" t="s">
        <v>385</v>
      </c>
      <c r="C14" s="138">
        <v>-916</v>
      </c>
      <c r="D14" s="138">
        <v>-733</v>
      </c>
      <c r="E14" s="120"/>
      <c r="F14" s="120"/>
      <c r="G14" s="121"/>
      <c r="H14" s="121"/>
      <c r="I14" s="121"/>
      <c r="J14" s="121"/>
      <c r="K14" s="121"/>
      <c r="L14" s="121"/>
      <c r="M14" s="121"/>
    </row>
    <row r="15" spans="1:13" ht="14.25" customHeight="1">
      <c r="A15" s="217" t="s">
        <v>386</v>
      </c>
      <c r="B15" s="119" t="s">
        <v>387</v>
      </c>
      <c r="C15" s="138">
        <v>-129</v>
      </c>
      <c r="D15" s="138">
        <v>-129</v>
      </c>
      <c r="E15" s="120"/>
      <c r="F15" s="120"/>
      <c r="G15" s="121"/>
      <c r="H15" s="121"/>
      <c r="I15" s="121"/>
      <c r="J15" s="121"/>
      <c r="K15" s="121"/>
      <c r="L15" s="121"/>
      <c r="M15" s="121"/>
    </row>
    <row r="16" spans="1:13">
      <c r="A16" s="218" t="s">
        <v>388</v>
      </c>
      <c r="B16" s="119" t="s">
        <v>389</v>
      </c>
      <c r="C16" s="138"/>
      <c r="D16" s="138"/>
      <c r="E16" s="120"/>
      <c r="F16" s="120"/>
      <c r="G16" s="121"/>
      <c r="H16" s="121"/>
      <c r="I16" s="121"/>
      <c r="J16" s="121"/>
      <c r="K16" s="121"/>
      <c r="L16" s="121"/>
      <c r="M16" s="121"/>
    </row>
    <row r="17" spans="1:13">
      <c r="A17" s="217" t="s">
        <v>390</v>
      </c>
      <c r="B17" s="119" t="s">
        <v>391</v>
      </c>
      <c r="C17" s="138"/>
      <c r="D17" s="138"/>
      <c r="E17" s="120"/>
      <c r="F17" s="120"/>
      <c r="G17" s="121"/>
      <c r="H17" s="121"/>
      <c r="I17" s="121"/>
      <c r="J17" s="121"/>
      <c r="K17" s="121"/>
      <c r="L17" s="121"/>
      <c r="M17" s="121"/>
    </row>
    <row r="18" spans="1:13" ht="31.5">
      <c r="A18" s="217" t="s">
        <v>392</v>
      </c>
      <c r="B18" s="119" t="s">
        <v>393</v>
      </c>
      <c r="C18" s="138"/>
      <c r="D18" s="138"/>
      <c r="E18" s="120"/>
      <c r="F18" s="120"/>
      <c r="G18" s="121"/>
      <c r="H18" s="121"/>
      <c r="I18" s="121"/>
      <c r="J18" s="121"/>
      <c r="K18" s="121"/>
      <c r="L18" s="121"/>
      <c r="M18" s="121"/>
    </row>
    <row r="19" spans="1:13">
      <c r="A19" s="218" t="s">
        <v>394</v>
      </c>
      <c r="B19" s="122" t="s">
        <v>395</v>
      </c>
      <c r="C19" s="138"/>
      <c r="D19" s="138"/>
      <c r="E19" s="120"/>
      <c r="F19" s="120"/>
      <c r="G19" s="121"/>
      <c r="H19" s="121"/>
      <c r="I19" s="121"/>
      <c r="J19" s="121"/>
      <c r="K19" s="121"/>
      <c r="L19" s="121"/>
      <c r="M19" s="121"/>
    </row>
    <row r="20" spans="1:13">
      <c r="A20" s="217" t="s">
        <v>396</v>
      </c>
      <c r="B20" s="119" t="s">
        <v>397</v>
      </c>
      <c r="C20" s="138">
        <v>-48</v>
      </c>
      <c r="D20" s="138">
        <v>-59</v>
      </c>
      <c r="E20" s="120"/>
      <c r="F20" s="120"/>
      <c r="G20" s="121"/>
      <c r="H20" s="121"/>
      <c r="I20" s="121"/>
      <c r="J20" s="121"/>
      <c r="K20" s="121"/>
      <c r="L20" s="121"/>
      <c r="M20" s="121"/>
    </row>
    <row r="21" spans="1:13" ht="16.5" thickBot="1">
      <c r="A21" s="232" t="s">
        <v>398</v>
      </c>
      <c r="B21" s="233" t="s">
        <v>399</v>
      </c>
      <c r="C21" s="436">
        <f>SUM(C11:C20)</f>
        <v>298</v>
      </c>
      <c r="D21" s="437">
        <f>SUM(D11:D20)</f>
        <v>463</v>
      </c>
      <c r="E21" s="120"/>
      <c r="F21" s="120"/>
      <c r="G21" s="121"/>
      <c r="H21" s="121"/>
      <c r="I21" s="121"/>
      <c r="J21" s="121"/>
      <c r="K21" s="121"/>
      <c r="L21" s="121"/>
      <c r="M21" s="121"/>
    </row>
    <row r="22" spans="1:13">
      <c r="A22" s="228" t="s">
        <v>400</v>
      </c>
      <c r="B22" s="234"/>
      <c r="C22" s="230"/>
      <c r="D22" s="231"/>
      <c r="E22" s="120"/>
      <c r="F22" s="120"/>
      <c r="G22" s="121"/>
      <c r="H22" s="121"/>
      <c r="I22" s="121"/>
      <c r="J22" s="121"/>
      <c r="K22" s="121"/>
      <c r="L22" s="121"/>
      <c r="M22" s="121"/>
    </row>
    <row r="23" spans="1:13">
      <c r="A23" s="217" t="s">
        <v>401</v>
      </c>
      <c r="B23" s="119" t="s">
        <v>402</v>
      </c>
      <c r="C23" s="138">
        <v>-430</v>
      </c>
      <c r="D23" s="138">
        <v>-439</v>
      </c>
      <c r="E23" s="120"/>
      <c r="F23" s="120"/>
      <c r="G23" s="121"/>
      <c r="H23" s="121"/>
      <c r="I23" s="121"/>
      <c r="J23" s="121"/>
      <c r="K23" s="121"/>
      <c r="L23" s="121"/>
      <c r="M23" s="121"/>
    </row>
    <row r="24" spans="1:13">
      <c r="A24" s="217" t="s">
        <v>403</v>
      </c>
      <c r="B24" s="119" t="s">
        <v>404</v>
      </c>
      <c r="C24" s="138"/>
      <c r="D24" s="138"/>
      <c r="E24" s="120"/>
      <c r="F24" s="120"/>
      <c r="G24" s="121"/>
      <c r="H24" s="121"/>
      <c r="I24" s="121"/>
      <c r="J24" s="121"/>
      <c r="K24" s="121"/>
      <c r="L24" s="121"/>
      <c r="M24" s="121"/>
    </row>
    <row r="25" spans="1:13">
      <c r="A25" s="217" t="s">
        <v>405</v>
      </c>
      <c r="B25" s="119" t="s">
        <v>406</v>
      </c>
      <c r="C25" s="138">
        <v>-850</v>
      </c>
      <c r="D25" s="138">
        <v>-244</v>
      </c>
      <c r="E25" s="120"/>
      <c r="F25" s="120"/>
      <c r="G25" s="121"/>
      <c r="H25" s="121"/>
      <c r="I25" s="121"/>
      <c r="J25" s="121"/>
      <c r="K25" s="121"/>
      <c r="L25" s="121"/>
      <c r="M25" s="121"/>
    </row>
    <row r="26" spans="1:13" ht="13.5" customHeight="1">
      <c r="A26" s="217" t="s">
        <v>407</v>
      </c>
      <c r="B26" s="119" t="s">
        <v>408</v>
      </c>
      <c r="C26" s="138">
        <v>1119</v>
      </c>
      <c r="D26" s="138">
        <v>615</v>
      </c>
      <c r="E26" s="120"/>
      <c r="F26" s="120"/>
      <c r="G26" s="121"/>
      <c r="H26" s="121"/>
      <c r="I26" s="121"/>
      <c r="J26" s="121"/>
      <c r="K26" s="121"/>
      <c r="L26" s="121"/>
      <c r="M26" s="121"/>
    </row>
    <row r="27" spans="1:13">
      <c r="A27" s="217" t="s">
        <v>409</v>
      </c>
      <c r="B27" s="119" t="s">
        <v>410</v>
      </c>
      <c r="C27" s="138">
        <v>258</v>
      </c>
      <c r="D27" s="138">
        <v>350</v>
      </c>
      <c r="E27" s="120"/>
      <c r="F27" s="120"/>
      <c r="G27" s="121"/>
      <c r="H27" s="121"/>
      <c r="I27" s="121"/>
      <c r="J27" s="121"/>
      <c r="K27" s="121"/>
      <c r="L27" s="121"/>
      <c r="M27" s="121"/>
    </row>
    <row r="28" spans="1:13">
      <c r="A28" s="217" t="s">
        <v>411</v>
      </c>
      <c r="B28" s="119" t="s">
        <v>412</v>
      </c>
      <c r="C28" s="138">
        <v>-905</v>
      </c>
      <c r="D28" s="138">
        <v>-55</v>
      </c>
      <c r="E28" s="120"/>
      <c r="F28" s="120"/>
      <c r="G28" s="121"/>
      <c r="H28" s="121"/>
      <c r="I28" s="121"/>
      <c r="J28" s="121"/>
      <c r="K28" s="121"/>
      <c r="L28" s="121"/>
      <c r="M28" s="121"/>
    </row>
    <row r="29" spans="1:13">
      <c r="A29" s="217" t="s">
        <v>413</v>
      </c>
      <c r="B29" s="119" t="s">
        <v>414</v>
      </c>
      <c r="C29" s="138">
        <v>951</v>
      </c>
      <c r="D29" s="138"/>
      <c r="E29" s="120"/>
      <c r="F29" s="120"/>
      <c r="G29" s="121"/>
      <c r="H29" s="121"/>
      <c r="I29" s="121"/>
      <c r="J29" s="121"/>
      <c r="K29" s="121"/>
      <c r="L29" s="121"/>
      <c r="M29" s="121"/>
    </row>
    <row r="30" spans="1:13">
      <c r="A30" s="217" t="s">
        <v>415</v>
      </c>
      <c r="B30" s="119" t="s">
        <v>416</v>
      </c>
      <c r="C30" s="138"/>
      <c r="D30" s="138"/>
      <c r="E30" s="120"/>
      <c r="F30" s="120"/>
      <c r="G30" s="121"/>
      <c r="H30" s="121"/>
      <c r="I30" s="121"/>
      <c r="J30" s="121"/>
      <c r="K30" s="121"/>
      <c r="L30" s="121"/>
      <c r="M30" s="121"/>
    </row>
    <row r="31" spans="1:13">
      <c r="A31" s="217" t="s">
        <v>394</v>
      </c>
      <c r="B31" s="119" t="s">
        <v>417</v>
      </c>
      <c r="C31" s="138"/>
      <c r="D31" s="138"/>
      <c r="E31" s="120"/>
      <c r="F31" s="120"/>
      <c r="G31" s="121"/>
      <c r="H31" s="121"/>
      <c r="I31" s="121"/>
      <c r="J31" s="121"/>
      <c r="K31" s="121"/>
      <c r="L31" s="121"/>
      <c r="M31" s="121"/>
    </row>
    <row r="32" spans="1:13">
      <c r="A32" s="217" t="s">
        <v>418</v>
      </c>
      <c r="B32" s="119" t="s">
        <v>419</v>
      </c>
      <c r="C32" s="138">
        <v>2103</v>
      </c>
      <c r="D32" s="138">
        <v>1991</v>
      </c>
      <c r="E32" s="120"/>
      <c r="F32" s="120"/>
      <c r="G32" s="121"/>
      <c r="H32" s="121"/>
      <c r="I32" s="121"/>
      <c r="J32" s="121"/>
      <c r="K32" s="121"/>
      <c r="L32" s="121"/>
      <c r="M32" s="121"/>
    </row>
    <row r="33" spans="1:13" ht="16.5" thickBot="1">
      <c r="A33" s="232" t="s">
        <v>420</v>
      </c>
      <c r="B33" s="233" t="s">
        <v>421</v>
      </c>
      <c r="C33" s="436">
        <f>SUM(C23:C32)</f>
        <v>2246</v>
      </c>
      <c r="D33" s="437">
        <f>SUM(D23:D32)</f>
        <v>2218</v>
      </c>
      <c r="E33" s="120"/>
      <c r="F33" s="120"/>
      <c r="G33" s="121"/>
      <c r="H33" s="121"/>
      <c r="I33" s="121"/>
      <c r="J33" s="121"/>
      <c r="K33" s="121"/>
      <c r="L33" s="121"/>
      <c r="M33" s="121"/>
    </row>
    <row r="34" spans="1:13">
      <c r="A34" s="226" t="s">
        <v>422</v>
      </c>
      <c r="B34" s="227"/>
      <c r="C34" s="434"/>
      <c r="D34" s="435"/>
      <c r="E34" s="118"/>
      <c r="F34" s="118"/>
    </row>
    <row r="35" spans="1:13">
      <c r="A35" s="217" t="s">
        <v>423</v>
      </c>
      <c r="B35" s="119" t="s">
        <v>424</v>
      </c>
      <c r="C35" s="138"/>
      <c r="D35" s="138"/>
      <c r="E35" s="118"/>
      <c r="F35" s="118"/>
    </row>
    <row r="36" spans="1:13">
      <c r="A36" s="218" t="s">
        <v>425</v>
      </c>
      <c r="B36" s="119" t="s">
        <v>426</v>
      </c>
      <c r="C36" s="138"/>
      <c r="D36" s="138"/>
      <c r="E36" s="118"/>
      <c r="F36" s="118"/>
    </row>
    <row r="37" spans="1:13">
      <c r="A37" s="217" t="s">
        <v>427</v>
      </c>
      <c r="B37" s="119" t="s">
        <v>428</v>
      </c>
      <c r="C37" s="138"/>
      <c r="D37" s="138"/>
      <c r="E37" s="118"/>
      <c r="F37" s="118"/>
    </row>
    <row r="38" spans="1:13">
      <c r="A38" s="217" t="s">
        <v>429</v>
      </c>
      <c r="B38" s="119" t="s">
        <v>430</v>
      </c>
      <c r="C38" s="138">
        <v>-2208</v>
      </c>
      <c r="D38" s="138">
        <v>-2130</v>
      </c>
      <c r="E38" s="118"/>
      <c r="F38" s="118"/>
    </row>
    <row r="39" spans="1:13">
      <c r="A39" s="217" t="s">
        <v>431</v>
      </c>
      <c r="B39" s="119" t="s">
        <v>432</v>
      </c>
      <c r="C39" s="138"/>
      <c r="D39" s="138"/>
      <c r="E39" s="118"/>
      <c r="F39" s="118"/>
    </row>
    <row r="40" spans="1:13" ht="31.5">
      <c r="A40" s="217" t="s">
        <v>433</v>
      </c>
      <c r="B40" s="119" t="s">
        <v>434</v>
      </c>
      <c r="C40" s="138">
        <v>-463</v>
      </c>
      <c r="D40" s="138">
        <v>-570</v>
      </c>
      <c r="E40" s="118"/>
      <c r="F40" s="118"/>
    </row>
    <row r="41" spans="1:13">
      <c r="A41" s="217" t="s">
        <v>435</v>
      </c>
      <c r="B41" s="119" t="s">
        <v>436</v>
      </c>
      <c r="C41" s="138"/>
      <c r="D41" s="138"/>
      <c r="E41" s="118"/>
      <c r="F41" s="118"/>
    </row>
    <row r="42" spans="1:13">
      <c r="A42" s="217" t="s">
        <v>437</v>
      </c>
      <c r="B42" s="119" t="s">
        <v>438</v>
      </c>
      <c r="C42" s="138"/>
      <c r="D42" s="138">
        <v>-2</v>
      </c>
      <c r="E42" s="118"/>
      <c r="F42" s="118"/>
      <c r="G42" s="121"/>
      <c r="H42" s="121"/>
    </row>
    <row r="43" spans="1:13" ht="16.5" thickBot="1">
      <c r="A43" s="235" t="s">
        <v>439</v>
      </c>
      <c r="B43" s="236" t="s">
        <v>440</v>
      </c>
      <c r="C43" s="438">
        <f>SUM(C35:C42)</f>
        <v>-2671</v>
      </c>
      <c r="D43" s="439">
        <f>SUM(D35:D42)</f>
        <v>-2702</v>
      </c>
      <c r="E43" s="118"/>
      <c r="F43" s="118"/>
      <c r="G43" s="121"/>
      <c r="H43" s="121"/>
    </row>
    <row r="44" spans="1:13" ht="16.5" thickBot="1">
      <c r="A44" s="239" t="s">
        <v>441</v>
      </c>
      <c r="B44" s="240" t="s">
        <v>442</v>
      </c>
      <c r="C44" s="246">
        <f>C43+C33+C21</f>
        <v>-127</v>
      </c>
      <c r="D44" s="247">
        <f>D43+D33+D21</f>
        <v>-21</v>
      </c>
      <c r="E44" s="118"/>
      <c r="F44" s="118"/>
      <c r="G44" s="121"/>
      <c r="H44" s="121"/>
    </row>
    <row r="45" spans="1:13" ht="16.5" thickBot="1">
      <c r="A45" s="241" t="s">
        <v>443</v>
      </c>
      <c r="B45" s="242" t="s">
        <v>444</v>
      </c>
      <c r="C45" s="248">
        <v>313</v>
      </c>
      <c r="D45" s="249">
        <v>334</v>
      </c>
      <c r="E45" s="118"/>
      <c r="F45" s="118"/>
      <c r="G45" s="121"/>
      <c r="H45" s="121"/>
    </row>
    <row r="46" spans="1:13" ht="16.5" thickBot="1">
      <c r="A46" s="244" t="s">
        <v>445</v>
      </c>
      <c r="B46" s="245" t="s">
        <v>446</v>
      </c>
      <c r="C46" s="250">
        <f>C45+C44</f>
        <v>186</v>
      </c>
      <c r="D46" s="251">
        <f>D45+D44</f>
        <v>313</v>
      </c>
      <c r="E46" s="118"/>
      <c r="F46" s="118"/>
      <c r="G46" s="121"/>
      <c r="H46" s="121"/>
    </row>
    <row r="47" spans="1:13">
      <c r="A47" s="243" t="s">
        <v>447</v>
      </c>
      <c r="B47" s="252" t="s">
        <v>448</v>
      </c>
      <c r="C47" s="237">
        <v>186</v>
      </c>
      <c r="D47" s="238">
        <v>313</v>
      </c>
      <c r="E47" s="118"/>
      <c r="F47" s="118"/>
      <c r="G47" s="121"/>
      <c r="H47" s="121"/>
    </row>
    <row r="48" spans="1:13" ht="16.5" thickBot="1">
      <c r="A48" s="219" t="s">
        <v>449</v>
      </c>
      <c r="B48" s="253" t="s">
        <v>450</v>
      </c>
      <c r="C48" s="220"/>
      <c r="D48" s="221"/>
      <c r="G48" s="121"/>
      <c r="H48" s="121"/>
    </row>
    <row r="49" spans="1:13">
      <c r="A49" s="118"/>
      <c r="B49" s="123"/>
      <c r="C49" s="124"/>
      <c r="D49" s="124"/>
      <c r="G49" s="121"/>
      <c r="H49" s="121"/>
    </row>
    <row r="50" spans="1:13">
      <c r="A50" s="467" t="s">
        <v>657</v>
      </c>
      <c r="G50" s="121"/>
      <c r="H50" s="121"/>
    </row>
    <row r="51" spans="1:13">
      <c r="A51" s="486" t="s">
        <v>663</v>
      </c>
      <c r="B51" s="486"/>
      <c r="C51" s="486"/>
      <c r="D51" s="486"/>
      <c r="G51" s="121"/>
      <c r="H51" s="121"/>
    </row>
    <row r="52" spans="1:13">
      <c r="A52" s="468"/>
      <c r="B52" s="468"/>
      <c r="C52" s="468"/>
      <c r="D52" s="468"/>
      <c r="G52" s="121"/>
      <c r="H52" s="121"/>
    </row>
    <row r="53" spans="1:13">
      <c r="A53" s="468"/>
      <c r="B53" s="468"/>
      <c r="C53" s="468"/>
      <c r="D53" s="468"/>
      <c r="G53" s="121"/>
      <c r="H53" s="121"/>
    </row>
    <row r="54" spans="1:13" s="39" customFormat="1">
      <c r="A54" s="469" t="s">
        <v>666</v>
      </c>
      <c r="B54" s="482">
        <f>pdeReportingDate</f>
        <v>45687</v>
      </c>
      <c r="C54" s="482"/>
      <c r="D54" s="482"/>
      <c r="E54" s="482"/>
      <c r="F54" s="472"/>
      <c r="G54" s="472"/>
      <c r="H54" s="472"/>
      <c r="M54" s="85"/>
    </row>
    <row r="55" spans="1:13" s="39" customFormat="1">
      <c r="A55" s="469"/>
      <c r="B55" s="482"/>
      <c r="C55" s="482"/>
      <c r="D55" s="482"/>
      <c r="E55" s="482"/>
      <c r="F55" s="46"/>
      <c r="G55" s="46"/>
      <c r="H55" s="46"/>
      <c r="M55" s="85"/>
    </row>
    <row r="56" spans="1:13" s="39" customFormat="1">
      <c r="A56" s="470" t="s">
        <v>8</v>
      </c>
      <c r="B56" s="483" t="str">
        <f>authorName</f>
        <v>Мария Николова</v>
      </c>
      <c r="C56" s="483"/>
      <c r="D56" s="483"/>
      <c r="E56" s="483"/>
      <c r="F56" s="67"/>
      <c r="G56" s="67"/>
      <c r="H56" s="67"/>
    </row>
    <row r="57" spans="1:13" s="39" customFormat="1">
      <c r="A57" s="470"/>
      <c r="B57" s="483"/>
      <c r="C57" s="483"/>
      <c r="D57" s="483"/>
      <c r="E57" s="483"/>
      <c r="F57" s="67"/>
      <c r="G57" s="67"/>
      <c r="H57" s="67"/>
    </row>
    <row r="58" spans="1:13" s="39" customFormat="1">
      <c r="A58" s="470" t="s">
        <v>614</v>
      </c>
      <c r="B58" s="483"/>
      <c r="C58" s="483"/>
      <c r="D58" s="483"/>
      <c r="E58" s="483"/>
      <c r="F58" s="67"/>
      <c r="G58" s="67"/>
      <c r="H58" s="67"/>
    </row>
    <row r="59" spans="1:13" s="132" customFormat="1" ht="15.75" customHeight="1">
      <c r="A59" s="471"/>
      <c r="B59" s="481"/>
      <c r="C59" s="481"/>
      <c r="D59" s="481"/>
      <c r="E59" s="481"/>
      <c r="F59" s="353"/>
      <c r="G59" s="41"/>
      <c r="H59" s="39"/>
    </row>
    <row r="60" spans="1:13" ht="15.75" customHeight="1">
      <c r="A60" s="471"/>
      <c r="B60" s="481" t="s">
        <v>668</v>
      </c>
      <c r="C60" s="481"/>
      <c r="D60" s="481"/>
      <c r="E60" s="481"/>
      <c r="F60" s="353"/>
      <c r="G60" s="41"/>
      <c r="H60" s="39"/>
    </row>
    <row r="61" spans="1:13" ht="15.75" customHeight="1">
      <c r="A61" s="471"/>
      <c r="B61" s="481" t="s">
        <v>691</v>
      </c>
      <c r="C61" s="481"/>
      <c r="D61" s="481"/>
      <c r="E61" s="481"/>
      <c r="F61" s="353"/>
      <c r="G61" s="41"/>
      <c r="H61" s="39"/>
    </row>
    <row r="62" spans="1:13" ht="15.75" customHeight="1">
      <c r="A62" s="471"/>
      <c r="B62" s="481" t="s">
        <v>668</v>
      </c>
      <c r="C62" s="481"/>
      <c r="D62" s="481"/>
      <c r="E62" s="481"/>
      <c r="F62" s="353"/>
      <c r="G62" s="41"/>
      <c r="H62" s="39"/>
    </row>
    <row r="63" spans="1:13">
      <c r="A63" s="471"/>
      <c r="B63" s="481"/>
      <c r="C63" s="481"/>
      <c r="D63" s="481"/>
      <c r="E63" s="481"/>
      <c r="F63" s="353"/>
      <c r="G63" s="41"/>
      <c r="H63" s="39"/>
    </row>
    <row r="64" spans="1:13">
      <c r="A64" s="471"/>
      <c r="B64" s="481"/>
      <c r="C64" s="481"/>
      <c r="D64" s="481"/>
      <c r="E64" s="481"/>
      <c r="F64" s="353"/>
      <c r="G64" s="41"/>
      <c r="H64" s="39"/>
    </row>
    <row r="65" spans="1:8">
      <c r="A65" s="471"/>
      <c r="B65" s="481"/>
      <c r="C65" s="481"/>
      <c r="D65" s="481"/>
      <c r="E65" s="481"/>
      <c r="F65" s="353"/>
      <c r="G65" s="41"/>
      <c r="H65" s="39"/>
    </row>
    <row r="66" spans="1:8">
      <c r="G66" s="121"/>
      <c r="H66" s="121"/>
    </row>
    <row r="67" spans="1:8">
      <c r="G67" s="121"/>
      <c r="H67" s="121"/>
    </row>
    <row r="68" spans="1:8">
      <c r="G68" s="121"/>
      <c r="H68" s="121"/>
    </row>
    <row r="69" spans="1:8">
      <c r="G69" s="121"/>
      <c r="H69" s="121"/>
    </row>
    <row r="70" spans="1:8">
      <c r="G70" s="121"/>
      <c r="H70" s="121"/>
    </row>
    <row r="71" spans="1:8">
      <c r="G71" s="121"/>
      <c r="H71" s="121"/>
    </row>
    <row r="72" spans="1:8">
      <c r="G72" s="121"/>
      <c r="H72" s="121"/>
    </row>
    <row r="73" spans="1:8">
      <c r="G73" s="121"/>
      <c r="H73" s="121"/>
    </row>
    <row r="74" spans="1:8">
      <c r="G74" s="121"/>
      <c r="H74" s="121"/>
    </row>
    <row r="75" spans="1:8">
      <c r="G75" s="121"/>
      <c r="H75" s="121"/>
    </row>
    <row r="76" spans="1:8">
      <c r="G76" s="121"/>
      <c r="H76" s="121"/>
    </row>
    <row r="77" spans="1:8">
      <c r="G77" s="121"/>
      <c r="H77" s="121"/>
    </row>
    <row r="78" spans="1:8">
      <c r="G78" s="121"/>
      <c r="H78" s="121"/>
    </row>
    <row r="79" spans="1:8">
      <c r="G79" s="121"/>
      <c r="H79" s="121"/>
    </row>
    <row r="80" spans="1:8">
      <c r="G80" s="121"/>
      <c r="H80" s="121"/>
    </row>
    <row r="81" spans="7:8">
      <c r="G81" s="121"/>
      <c r="H81" s="121"/>
    </row>
    <row r="82" spans="7:8">
      <c r="G82" s="121"/>
      <c r="H82" s="121"/>
    </row>
    <row r="83" spans="7:8">
      <c r="G83" s="121"/>
      <c r="H83" s="121"/>
    </row>
    <row r="84" spans="7:8">
      <c r="G84" s="121"/>
      <c r="H84" s="121"/>
    </row>
    <row r="85" spans="7:8">
      <c r="G85" s="121"/>
      <c r="H85" s="121"/>
    </row>
    <row r="86" spans="7:8">
      <c r="G86" s="121"/>
      <c r="H86" s="121"/>
    </row>
    <row r="87" spans="7:8">
      <c r="G87" s="121"/>
      <c r="H87" s="121"/>
    </row>
    <row r="88" spans="7:8">
      <c r="G88" s="121"/>
      <c r="H88" s="121"/>
    </row>
    <row r="89" spans="7:8">
      <c r="G89" s="121"/>
      <c r="H89" s="121"/>
    </row>
    <row r="90" spans="7:8">
      <c r="G90" s="121"/>
      <c r="H90" s="121"/>
    </row>
    <row r="91" spans="7:8">
      <c r="G91" s="121"/>
      <c r="H91" s="121"/>
    </row>
    <row r="92" spans="7:8">
      <c r="G92" s="121"/>
      <c r="H92" s="121"/>
    </row>
    <row r="93" spans="7:8">
      <c r="G93" s="121"/>
      <c r="H93" s="121"/>
    </row>
    <row r="94" spans="7:8">
      <c r="G94" s="121"/>
      <c r="H94" s="121"/>
    </row>
    <row r="95" spans="7:8">
      <c r="G95" s="121"/>
      <c r="H95" s="121"/>
    </row>
    <row r="96" spans="7:8">
      <c r="G96" s="121"/>
      <c r="H96" s="121"/>
    </row>
    <row r="97" spans="7:8">
      <c r="G97" s="121"/>
      <c r="H97" s="121"/>
    </row>
    <row r="98" spans="7:8">
      <c r="G98" s="121"/>
      <c r="H98" s="121"/>
    </row>
    <row r="99" spans="7:8">
      <c r="G99" s="121"/>
      <c r="H99" s="121"/>
    </row>
    <row r="100" spans="7:8">
      <c r="G100" s="121"/>
      <c r="H100" s="121"/>
    </row>
    <row r="101" spans="7:8">
      <c r="G101" s="121"/>
      <c r="H101" s="121"/>
    </row>
  </sheetData>
  <sheetProtection password="D554" sheet="1" objects="1" scenarios="1" insertRows="0"/>
  <mergeCells count="13">
    <mergeCell ref="A51:D51"/>
    <mergeCell ref="B59:E59"/>
    <mergeCell ref="B60:E60"/>
    <mergeCell ref="B61:E61"/>
    <mergeCell ref="B62:E62"/>
    <mergeCell ref="B63:E63"/>
    <mergeCell ref="B64:E64"/>
    <mergeCell ref="B65:E65"/>
    <mergeCell ref="B54:E54"/>
    <mergeCell ref="B55:E55"/>
    <mergeCell ref="B56:E56"/>
    <mergeCell ref="B57:E57"/>
    <mergeCell ref="B58:E58"/>
  </mergeCells>
  <phoneticPr fontId="19" type="noConversion"/>
  <dataValidations count="2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47:D48 C45:D45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5:D42 C11:D20 C23:D32">
      <formula1>-999999999999999</formula1>
      <formula2>999999999</formula2>
    </dataValidation>
  </dataValidations>
  <printOptions horizontalCentered="1" verticalCentered="1"/>
  <pageMargins left="0.74803149606299213" right="0.74803149606299213" top="1.1023622047244095" bottom="0.98425196850393704" header="0.51181102362204722" footer="0.51181102362204722"/>
  <pageSetup paperSize="9" scale="67" orientation="portrait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N535"/>
  <sheetViews>
    <sheetView view="pageBreakPreview" topLeftCell="A22" zoomScale="80" zoomScaleNormal="100" zoomScaleSheetLayoutView="80" workbookViewId="0">
      <selection activeCell="B43" sqref="B43:E43"/>
    </sheetView>
  </sheetViews>
  <sheetFormatPr defaultColWidth="9.28515625" defaultRowHeight="15.75"/>
  <cols>
    <col min="1" max="1" width="50.7109375" style="341" customWidth="1"/>
    <col min="2" max="2" width="10.7109375" style="342" customWidth="1"/>
    <col min="3" max="3" width="10.7109375" style="108" customWidth="1"/>
    <col min="4" max="4" width="12.7109375" style="108" customWidth="1"/>
    <col min="5" max="8" width="11.7109375" style="108" customWidth="1"/>
    <col min="9" max="10" width="10.7109375" style="108" customWidth="1"/>
    <col min="11" max="11" width="11.140625" style="108" customWidth="1"/>
    <col min="12" max="12" width="14.7109375" style="108" customWidth="1"/>
    <col min="13" max="13" width="16.85546875" style="108" customWidth="1"/>
    <col min="14" max="14" width="11" style="108" customWidth="1"/>
    <col min="15" max="16384" width="9.28515625" style="108"/>
  </cols>
  <sheetData>
    <row r="1" spans="1:14">
      <c r="A1" s="19" t="s">
        <v>538</v>
      </c>
      <c r="B1" s="19"/>
      <c r="C1" s="42"/>
      <c r="D1" s="43"/>
      <c r="E1" s="19"/>
      <c r="F1" s="19"/>
      <c r="G1" s="59"/>
      <c r="H1" s="59"/>
      <c r="I1" s="102"/>
    </row>
    <row r="2" spans="1:14">
      <c r="A2" s="57" t="str">
        <f>CONCATENATE("(",LOWER(reportConsolidation),")")</f>
        <v>(на индивидуална основа)</v>
      </c>
      <c r="B2" s="19"/>
      <c r="C2" s="42"/>
      <c r="D2" s="43"/>
      <c r="E2" s="19"/>
      <c r="F2" s="19"/>
      <c r="G2" s="60"/>
      <c r="H2" s="60"/>
      <c r="I2" s="103"/>
    </row>
    <row r="3" spans="1:14">
      <c r="A3" s="58"/>
      <c r="B3" s="19"/>
      <c r="C3" s="42"/>
      <c r="D3" s="19"/>
      <c r="E3" s="19"/>
      <c r="F3" s="61"/>
      <c r="G3" s="28"/>
      <c r="H3" s="28"/>
      <c r="I3" s="102"/>
    </row>
    <row r="4" spans="1:14">
      <c r="A4" s="63" t="str">
        <f>CONCATENATE("на ",UPPER(pdeName))</f>
        <v>на УЕБ МЕДИЯ ГРУП АД</v>
      </c>
      <c r="B4" s="19"/>
      <c r="C4" s="42"/>
      <c r="D4" s="19"/>
      <c r="E4" s="19"/>
      <c r="F4" s="61"/>
      <c r="G4" s="306"/>
      <c r="H4" s="306"/>
      <c r="I4" s="102"/>
      <c r="K4" s="45"/>
      <c r="L4" s="46"/>
    </row>
    <row r="5" spans="1:14">
      <c r="A5" s="63" t="str">
        <f>CONCATENATE("ЕИК по БУЛСТАТ: ", pdeBulstat)</f>
        <v>ЕИК по БУЛСТАТ: 131387286</v>
      </c>
      <c r="B5" s="307"/>
      <c r="C5" s="308"/>
      <c r="D5" s="308"/>
      <c r="E5" s="308"/>
      <c r="F5" s="308"/>
      <c r="G5" s="308"/>
      <c r="H5" s="308"/>
      <c r="I5" s="40"/>
      <c r="K5" s="66"/>
      <c r="L5" s="67"/>
    </row>
    <row r="6" spans="1:14">
      <c r="A6" s="63" t="str">
        <f>CONCATENATE("към ",TEXT(endDate,"dd.mm.yyyy")," г.")</f>
        <v>към 31.12.2024 г.</v>
      </c>
      <c r="B6" s="28"/>
      <c r="C6" s="58"/>
      <c r="D6" s="58"/>
      <c r="E6" s="58"/>
      <c r="F6" s="59"/>
      <c r="G6" s="306"/>
      <c r="H6" s="306"/>
      <c r="I6" s="105"/>
      <c r="K6" s="66"/>
      <c r="L6" s="69"/>
    </row>
    <row r="7" spans="1:14" ht="16.5" thickBot="1">
      <c r="A7" s="104"/>
      <c r="B7" s="14"/>
      <c r="C7" s="104"/>
      <c r="D7" s="104"/>
      <c r="E7" s="104"/>
      <c r="F7" s="106"/>
      <c r="G7" s="106"/>
      <c r="H7" s="106"/>
      <c r="M7" s="33" t="s">
        <v>574</v>
      </c>
    </row>
    <row r="8" spans="1:14" s="312" customFormat="1" ht="31.5">
      <c r="A8" s="491" t="s">
        <v>453</v>
      </c>
      <c r="B8" s="494" t="s">
        <v>454</v>
      </c>
      <c r="C8" s="487" t="s">
        <v>455</v>
      </c>
      <c r="D8" s="309" t="s">
        <v>451</v>
      </c>
      <c r="E8" s="309"/>
      <c r="F8" s="309"/>
      <c r="G8" s="309"/>
      <c r="H8" s="309"/>
      <c r="I8" s="309" t="s">
        <v>452</v>
      </c>
      <c r="J8" s="309"/>
      <c r="K8" s="487" t="s">
        <v>460</v>
      </c>
      <c r="L8" s="487" t="s">
        <v>461</v>
      </c>
      <c r="M8" s="310"/>
      <c r="N8" s="311"/>
    </row>
    <row r="9" spans="1:14" s="312" customFormat="1" ht="31.5">
      <c r="A9" s="492"/>
      <c r="B9" s="495"/>
      <c r="C9" s="488"/>
      <c r="D9" s="490" t="s">
        <v>550</v>
      </c>
      <c r="E9" s="490" t="s">
        <v>456</v>
      </c>
      <c r="F9" s="314" t="s">
        <v>457</v>
      </c>
      <c r="G9" s="314"/>
      <c r="H9" s="314"/>
      <c r="I9" s="497" t="s">
        <v>458</v>
      </c>
      <c r="J9" s="497" t="s">
        <v>459</v>
      </c>
      <c r="K9" s="488"/>
      <c r="L9" s="488"/>
      <c r="M9" s="315" t="s">
        <v>549</v>
      </c>
      <c r="N9" s="311"/>
    </row>
    <row r="10" spans="1:14" s="312" customFormat="1" ht="31.5">
      <c r="A10" s="493"/>
      <c r="B10" s="496"/>
      <c r="C10" s="489"/>
      <c r="D10" s="490"/>
      <c r="E10" s="490"/>
      <c r="F10" s="313" t="s">
        <v>462</v>
      </c>
      <c r="G10" s="313" t="s">
        <v>463</v>
      </c>
      <c r="H10" s="313" t="s">
        <v>464</v>
      </c>
      <c r="I10" s="489"/>
      <c r="J10" s="489"/>
      <c r="K10" s="489"/>
      <c r="L10" s="489"/>
      <c r="M10" s="316"/>
      <c r="N10" s="311"/>
    </row>
    <row r="11" spans="1:14" s="312" customFormat="1" ht="16.5" thickBot="1">
      <c r="A11" s="317" t="s">
        <v>17</v>
      </c>
      <c r="B11" s="318"/>
      <c r="C11" s="319">
        <v>1</v>
      </c>
      <c r="D11" s="319">
        <v>2</v>
      </c>
      <c r="E11" s="319">
        <v>3</v>
      </c>
      <c r="F11" s="319">
        <v>4</v>
      </c>
      <c r="G11" s="319">
        <v>5</v>
      </c>
      <c r="H11" s="319">
        <v>6</v>
      </c>
      <c r="I11" s="319">
        <v>7</v>
      </c>
      <c r="J11" s="319">
        <v>8</v>
      </c>
      <c r="K11" s="319">
        <v>9</v>
      </c>
      <c r="L11" s="319">
        <v>10</v>
      </c>
      <c r="M11" s="320">
        <v>11</v>
      </c>
      <c r="N11" s="321"/>
    </row>
    <row r="12" spans="1:14" s="312" customFormat="1">
      <c r="A12" s="322" t="s">
        <v>465</v>
      </c>
      <c r="B12" s="323"/>
      <c r="C12" s="254" t="s">
        <v>48</v>
      </c>
      <c r="D12" s="254" t="s">
        <v>48</v>
      </c>
      <c r="E12" s="254" t="s">
        <v>59</v>
      </c>
      <c r="F12" s="254" t="s">
        <v>66</v>
      </c>
      <c r="G12" s="254" t="s">
        <v>70</v>
      </c>
      <c r="H12" s="254" t="s">
        <v>74</v>
      </c>
      <c r="I12" s="254" t="s">
        <v>87</v>
      </c>
      <c r="J12" s="254" t="s">
        <v>90</v>
      </c>
      <c r="K12" s="324" t="s">
        <v>466</v>
      </c>
      <c r="L12" s="323" t="s">
        <v>112</v>
      </c>
      <c r="M12" s="325" t="s">
        <v>120</v>
      </c>
      <c r="N12" s="321"/>
    </row>
    <row r="13" spans="1:14">
      <c r="A13" s="326" t="s">
        <v>467</v>
      </c>
      <c r="B13" s="327" t="s">
        <v>468</v>
      </c>
      <c r="C13" s="363">
        <f>'1-Баланс'!H18</f>
        <v>7840</v>
      </c>
      <c r="D13" s="363">
        <f>'1-Баланс'!H20</f>
        <v>4053</v>
      </c>
      <c r="E13" s="363">
        <f>'1-Баланс'!H21</f>
        <v>0</v>
      </c>
      <c r="F13" s="363">
        <f>'1-Баланс'!H23</f>
        <v>18</v>
      </c>
      <c r="G13" s="363">
        <f>'1-Баланс'!H24</f>
        <v>0</v>
      </c>
      <c r="H13" s="364"/>
      <c r="I13" s="363">
        <f>'1-Баланс'!H29+'1-Баланс'!H32</f>
        <v>0</v>
      </c>
      <c r="J13" s="363">
        <f>'1-Баланс'!H30+'1-Баланс'!H33</f>
        <v>-7893</v>
      </c>
      <c r="K13" s="364"/>
      <c r="L13" s="363">
        <f>SUM(C13:K13)</f>
        <v>4018</v>
      </c>
      <c r="M13" s="365">
        <f>'1-Баланс'!H40</f>
        <v>0</v>
      </c>
      <c r="N13" s="107"/>
    </row>
    <row r="14" spans="1:14">
      <c r="A14" s="326" t="s">
        <v>469</v>
      </c>
      <c r="B14" s="329" t="s">
        <v>470</v>
      </c>
      <c r="C14" s="109">
        <f>C15+C16</f>
        <v>0</v>
      </c>
      <c r="D14" s="109">
        <f t="shared" ref="D14:M14" si="0">D15+D16</f>
        <v>0</v>
      </c>
      <c r="E14" s="109">
        <f t="shared" si="0"/>
        <v>0</v>
      </c>
      <c r="F14" s="109">
        <f t="shared" si="0"/>
        <v>0</v>
      </c>
      <c r="G14" s="109">
        <f t="shared" si="0"/>
        <v>0</v>
      </c>
      <c r="H14" s="109">
        <f t="shared" si="0"/>
        <v>0</v>
      </c>
      <c r="I14" s="109">
        <f t="shared" si="0"/>
        <v>0</v>
      </c>
      <c r="J14" s="109">
        <f t="shared" si="0"/>
        <v>0</v>
      </c>
      <c r="K14" s="109">
        <f t="shared" si="0"/>
        <v>0</v>
      </c>
      <c r="L14" s="428">
        <f t="shared" ref="L14:L34" si="1">SUM(C14:K14)</f>
        <v>0</v>
      </c>
      <c r="M14" s="255">
        <f t="shared" si="0"/>
        <v>0</v>
      </c>
      <c r="N14" s="110"/>
    </row>
    <row r="15" spans="1:14">
      <c r="A15" s="328" t="s">
        <v>471</v>
      </c>
      <c r="B15" s="329" t="s">
        <v>472</v>
      </c>
      <c r="C15" s="256"/>
      <c r="D15" s="256"/>
      <c r="E15" s="256"/>
      <c r="F15" s="256"/>
      <c r="G15" s="256"/>
      <c r="H15" s="256"/>
      <c r="I15" s="256"/>
      <c r="J15" s="256"/>
      <c r="K15" s="256"/>
      <c r="L15" s="363">
        <f t="shared" si="1"/>
        <v>0</v>
      </c>
      <c r="M15" s="257"/>
      <c r="N15" s="110"/>
    </row>
    <row r="16" spans="1:14">
      <c r="A16" s="328" t="s">
        <v>473</v>
      </c>
      <c r="B16" s="329" t="s">
        <v>474</v>
      </c>
      <c r="C16" s="256"/>
      <c r="D16" s="256"/>
      <c r="E16" s="256"/>
      <c r="F16" s="256"/>
      <c r="G16" s="256"/>
      <c r="H16" s="256"/>
      <c r="I16" s="256"/>
      <c r="J16" s="256"/>
      <c r="K16" s="256"/>
      <c r="L16" s="363">
        <f t="shared" si="1"/>
        <v>0</v>
      </c>
      <c r="M16" s="257"/>
      <c r="N16" s="110"/>
    </row>
    <row r="17" spans="1:14" ht="31.5">
      <c r="A17" s="326" t="s">
        <v>475</v>
      </c>
      <c r="B17" s="327" t="s">
        <v>476</v>
      </c>
      <c r="C17" s="431">
        <f>C13+C14</f>
        <v>7840</v>
      </c>
      <c r="D17" s="431">
        <f t="shared" ref="D17:M17" si="2">D13+D14</f>
        <v>4053</v>
      </c>
      <c r="E17" s="431">
        <f t="shared" si="2"/>
        <v>0</v>
      </c>
      <c r="F17" s="431">
        <f t="shared" si="2"/>
        <v>18</v>
      </c>
      <c r="G17" s="431">
        <f t="shared" si="2"/>
        <v>0</v>
      </c>
      <c r="H17" s="431">
        <f t="shared" si="2"/>
        <v>0</v>
      </c>
      <c r="I17" s="431">
        <f t="shared" si="2"/>
        <v>0</v>
      </c>
      <c r="J17" s="431">
        <f t="shared" si="2"/>
        <v>-7893</v>
      </c>
      <c r="K17" s="431">
        <f t="shared" si="2"/>
        <v>0</v>
      </c>
      <c r="L17" s="363">
        <f t="shared" si="1"/>
        <v>4018</v>
      </c>
      <c r="M17" s="432">
        <f t="shared" si="2"/>
        <v>0</v>
      </c>
      <c r="N17" s="110"/>
    </row>
    <row r="18" spans="1:14">
      <c r="A18" s="326" t="s">
        <v>477</v>
      </c>
      <c r="B18" s="327" t="s">
        <v>478</v>
      </c>
      <c r="C18" s="433"/>
      <c r="D18" s="433"/>
      <c r="E18" s="433"/>
      <c r="F18" s="433"/>
      <c r="G18" s="433"/>
      <c r="H18" s="433"/>
      <c r="I18" s="363">
        <f>+'1-Баланс'!G32</f>
        <v>0</v>
      </c>
      <c r="J18" s="363">
        <f>+'1-Баланс'!G33</f>
        <v>-106</v>
      </c>
      <c r="K18" s="364"/>
      <c r="L18" s="363">
        <f t="shared" si="1"/>
        <v>-106</v>
      </c>
      <c r="M18" s="417"/>
      <c r="N18" s="110"/>
    </row>
    <row r="19" spans="1:14">
      <c r="A19" s="328" t="s">
        <v>479</v>
      </c>
      <c r="B19" s="329" t="s">
        <v>480</v>
      </c>
      <c r="C19" s="109">
        <f>C20+C21</f>
        <v>0</v>
      </c>
      <c r="D19" s="109">
        <f>D20+D21</f>
        <v>0</v>
      </c>
      <c r="E19" s="109">
        <f>E20+E21</f>
        <v>0</v>
      </c>
      <c r="F19" s="109">
        <f t="shared" ref="F19:K19" si="3">F20+F21</f>
        <v>0</v>
      </c>
      <c r="G19" s="109">
        <f t="shared" si="3"/>
        <v>0</v>
      </c>
      <c r="H19" s="109">
        <f t="shared" si="3"/>
        <v>0</v>
      </c>
      <c r="I19" s="109">
        <f t="shared" si="3"/>
        <v>0</v>
      </c>
      <c r="J19" s="109">
        <f>J20+J21</f>
        <v>0</v>
      </c>
      <c r="K19" s="109">
        <f t="shared" si="3"/>
        <v>0</v>
      </c>
      <c r="L19" s="363">
        <f t="shared" si="1"/>
        <v>0</v>
      </c>
      <c r="M19" s="255">
        <f>M20+M21</f>
        <v>0</v>
      </c>
      <c r="N19" s="110"/>
    </row>
    <row r="20" spans="1:14">
      <c r="A20" s="330" t="s">
        <v>481</v>
      </c>
      <c r="B20" s="331" t="s">
        <v>482</v>
      </c>
      <c r="C20" s="256"/>
      <c r="D20" s="256"/>
      <c r="E20" s="256"/>
      <c r="F20" s="256"/>
      <c r="G20" s="256"/>
      <c r="H20" s="256"/>
      <c r="I20" s="256"/>
      <c r="J20" s="256"/>
      <c r="K20" s="256"/>
      <c r="L20" s="363">
        <f>SUM(C20:K20)</f>
        <v>0</v>
      </c>
      <c r="M20" s="257"/>
      <c r="N20" s="110"/>
    </row>
    <row r="21" spans="1:14">
      <c r="A21" s="330" t="s">
        <v>483</v>
      </c>
      <c r="B21" s="331" t="s">
        <v>484</v>
      </c>
      <c r="C21" s="256"/>
      <c r="D21" s="256"/>
      <c r="E21" s="256"/>
      <c r="F21" s="256"/>
      <c r="G21" s="256"/>
      <c r="H21" s="256"/>
      <c r="I21" s="256"/>
      <c r="J21" s="256"/>
      <c r="K21" s="256"/>
      <c r="L21" s="363">
        <f t="shared" si="1"/>
        <v>0</v>
      </c>
      <c r="M21" s="257"/>
      <c r="N21" s="110"/>
    </row>
    <row r="22" spans="1:14">
      <c r="A22" s="328" t="s">
        <v>485</v>
      </c>
      <c r="B22" s="329" t="s">
        <v>486</v>
      </c>
      <c r="C22" s="256"/>
      <c r="D22" s="256"/>
      <c r="E22" s="256"/>
      <c r="F22" s="256"/>
      <c r="G22" s="256"/>
      <c r="H22" s="256"/>
      <c r="I22" s="256"/>
      <c r="J22" s="256"/>
      <c r="K22" s="256"/>
      <c r="L22" s="363">
        <f t="shared" si="1"/>
        <v>0</v>
      </c>
      <c r="M22" s="257"/>
      <c r="N22" s="110"/>
    </row>
    <row r="23" spans="1:14" ht="31.5">
      <c r="A23" s="328" t="s">
        <v>487</v>
      </c>
      <c r="B23" s="329" t="s">
        <v>488</v>
      </c>
      <c r="C23" s="109">
        <f>C24-C25</f>
        <v>0</v>
      </c>
      <c r="D23" s="109">
        <f t="shared" ref="D23:M23" si="4">D24-D25</f>
        <v>0</v>
      </c>
      <c r="E23" s="109">
        <f t="shared" si="4"/>
        <v>0</v>
      </c>
      <c r="F23" s="109">
        <f t="shared" si="4"/>
        <v>0</v>
      </c>
      <c r="G23" s="109">
        <f t="shared" si="4"/>
        <v>0</v>
      </c>
      <c r="H23" s="109">
        <f t="shared" si="4"/>
        <v>0</v>
      </c>
      <c r="I23" s="109">
        <f t="shared" si="4"/>
        <v>0</v>
      </c>
      <c r="J23" s="109">
        <f t="shared" si="4"/>
        <v>0</v>
      </c>
      <c r="K23" s="109">
        <f t="shared" si="4"/>
        <v>0</v>
      </c>
      <c r="L23" s="363">
        <f t="shared" si="1"/>
        <v>0</v>
      </c>
      <c r="M23" s="255">
        <f t="shared" si="4"/>
        <v>0</v>
      </c>
      <c r="N23" s="110"/>
    </row>
    <row r="24" spans="1:14">
      <c r="A24" s="328" t="s">
        <v>489</v>
      </c>
      <c r="B24" s="329" t="s">
        <v>490</v>
      </c>
      <c r="C24" s="256"/>
      <c r="D24" s="256"/>
      <c r="E24" s="256"/>
      <c r="F24" s="256"/>
      <c r="G24" s="256"/>
      <c r="H24" s="256"/>
      <c r="I24" s="256"/>
      <c r="J24" s="256"/>
      <c r="K24" s="256"/>
      <c r="L24" s="363">
        <f t="shared" si="1"/>
        <v>0</v>
      </c>
      <c r="M24" s="257"/>
      <c r="N24" s="110"/>
    </row>
    <row r="25" spans="1:14">
      <c r="A25" s="328" t="s">
        <v>491</v>
      </c>
      <c r="B25" s="329" t="s">
        <v>492</v>
      </c>
      <c r="C25" s="256"/>
      <c r="D25" s="256"/>
      <c r="E25" s="256"/>
      <c r="F25" s="256"/>
      <c r="G25" s="256"/>
      <c r="H25" s="256"/>
      <c r="I25" s="256"/>
      <c r="J25" s="256"/>
      <c r="K25" s="256"/>
      <c r="L25" s="363">
        <f t="shared" si="1"/>
        <v>0</v>
      </c>
      <c r="M25" s="257"/>
      <c r="N25" s="110"/>
    </row>
    <row r="26" spans="1:14" ht="31.5">
      <c r="A26" s="328" t="s">
        <v>493</v>
      </c>
      <c r="B26" s="329" t="s">
        <v>494</v>
      </c>
      <c r="C26" s="109">
        <f>C27-C28</f>
        <v>0</v>
      </c>
      <c r="D26" s="109">
        <f t="shared" ref="D26:M26" si="5">D27-D28</f>
        <v>0</v>
      </c>
      <c r="E26" s="109">
        <f t="shared" si="5"/>
        <v>0</v>
      </c>
      <c r="F26" s="109">
        <f t="shared" si="5"/>
        <v>0</v>
      </c>
      <c r="G26" s="109">
        <f t="shared" si="5"/>
        <v>0</v>
      </c>
      <c r="H26" s="109">
        <f t="shared" si="5"/>
        <v>0</v>
      </c>
      <c r="I26" s="109">
        <f t="shared" si="5"/>
        <v>0</v>
      </c>
      <c r="J26" s="109">
        <f t="shared" si="5"/>
        <v>0</v>
      </c>
      <c r="K26" s="109">
        <f t="shared" si="5"/>
        <v>0</v>
      </c>
      <c r="L26" s="363">
        <f t="shared" si="1"/>
        <v>0</v>
      </c>
      <c r="M26" s="255">
        <f t="shared" si="5"/>
        <v>0</v>
      </c>
      <c r="N26" s="110"/>
    </row>
    <row r="27" spans="1:14">
      <c r="A27" s="328" t="s">
        <v>489</v>
      </c>
      <c r="B27" s="329" t="s">
        <v>495</v>
      </c>
      <c r="C27" s="256"/>
      <c r="D27" s="256"/>
      <c r="E27" s="256"/>
      <c r="F27" s="256"/>
      <c r="G27" s="256"/>
      <c r="H27" s="256"/>
      <c r="I27" s="256"/>
      <c r="J27" s="256"/>
      <c r="K27" s="256"/>
      <c r="L27" s="363">
        <f t="shared" si="1"/>
        <v>0</v>
      </c>
      <c r="M27" s="257"/>
      <c r="N27" s="110"/>
    </row>
    <row r="28" spans="1:14">
      <c r="A28" s="328" t="s">
        <v>491</v>
      </c>
      <c r="B28" s="329" t="s">
        <v>496</v>
      </c>
      <c r="C28" s="256"/>
      <c r="D28" s="256"/>
      <c r="E28" s="256"/>
      <c r="F28" s="256"/>
      <c r="G28" s="256"/>
      <c r="H28" s="256"/>
      <c r="I28" s="256"/>
      <c r="J28" s="256"/>
      <c r="K28" s="256"/>
      <c r="L28" s="363">
        <f t="shared" si="1"/>
        <v>0</v>
      </c>
      <c r="M28" s="257"/>
      <c r="N28" s="110"/>
    </row>
    <row r="29" spans="1:14">
      <c r="A29" s="328" t="s">
        <v>497</v>
      </c>
      <c r="B29" s="329" t="s">
        <v>498</v>
      </c>
      <c r="C29" s="256"/>
      <c r="D29" s="256"/>
      <c r="E29" s="256"/>
      <c r="F29" s="256"/>
      <c r="G29" s="256"/>
      <c r="H29" s="256"/>
      <c r="I29" s="256"/>
      <c r="J29" s="256"/>
      <c r="K29" s="256"/>
      <c r="L29" s="363">
        <f t="shared" si="1"/>
        <v>0</v>
      </c>
      <c r="M29" s="257"/>
      <c r="N29" s="110"/>
    </row>
    <row r="30" spans="1:14">
      <c r="A30" s="328" t="s">
        <v>499</v>
      </c>
      <c r="B30" s="329" t="s">
        <v>500</v>
      </c>
      <c r="C30" s="256"/>
      <c r="D30" s="256"/>
      <c r="E30" s="256"/>
      <c r="F30" s="256"/>
      <c r="G30" s="256"/>
      <c r="H30" s="256"/>
      <c r="I30" s="256"/>
      <c r="J30" s="256"/>
      <c r="K30" s="256"/>
      <c r="L30" s="363">
        <f t="shared" si="1"/>
        <v>0</v>
      </c>
      <c r="M30" s="257"/>
      <c r="N30" s="110"/>
    </row>
    <row r="31" spans="1:14">
      <c r="A31" s="326" t="s">
        <v>501</v>
      </c>
      <c r="B31" s="327" t="s">
        <v>502</v>
      </c>
      <c r="C31" s="431">
        <f>C19+C22+C23+C26+C30+C29+C17+C18</f>
        <v>7840</v>
      </c>
      <c r="D31" s="431">
        <f t="shared" ref="D31:M31" si="6">D19+D22+D23+D26+D30+D29+D17+D18</f>
        <v>4053</v>
      </c>
      <c r="E31" s="431">
        <f t="shared" si="6"/>
        <v>0</v>
      </c>
      <c r="F31" s="431">
        <f t="shared" si="6"/>
        <v>18</v>
      </c>
      <c r="G31" s="431">
        <f t="shared" si="6"/>
        <v>0</v>
      </c>
      <c r="H31" s="431">
        <f t="shared" si="6"/>
        <v>0</v>
      </c>
      <c r="I31" s="431">
        <f t="shared" si="6"/>
        <v>0</v>
      </c>
      <c r="J31" s="431">
        <f t="shared" si="6"/>
        <v>-7999</v>
      </c>
      <c r="K31" s="431">
        <f t="shared" si="6"/>
        <v>0</v>
      </c>
      <c r="L31" s="363">
        <f t="shared" si="1"/>
        <v>3912</v>
      </c>
      <c r="M31" s="432">
        <f t="shared" si="6"/>
        <v>0</v>
      </c>
      <c r="N31" s="107"/>
    </row>
    <row r="32" spans="1:14" ht="31.5">
      <c r="A32" s="328" t="s">
        <v>503</v>
      </c>
      <c r="B32" s="329" t="s">
        <v>504</v>
      </c>
      <c r="C32" s="256"/>
      <c r="D32" s="256"/>
      <c r="E32" s="256"/>
      <c r="F32" s="256"/>
      <c r="G32" s="256"/>
      <c r="H32" s="256"/>
      <c r="I32" s="256"/>
      <c r="J32" s="256"/>
      <c r="K32" s="256"/>
      <c r="L32" s="363">
        <f t="shared" si="1"/>
        <v>0</v>
      </c>
      <c r="M32" s="257"/>
      <c r="N32" s="110"/>
    </row>
    <row r="33" spans="1:14" ht="32.25" thickBot="1">
      <c r="A33" s="332" t="s">
        <v>505</v>
      </c>
      <c r="B33" s="333" t="s">
        <v>506</v>
      </c>
      <c r="C33" s="258"/>
      <c r="D33" s="258"/>
      <c r="E33" s="258"/>
      <c r="F33" s="258"/>
      <c r="G33" s="258"/>
      <c r="H33" s="258"/>
      <c r="I33" s="258"/>
      <c r="J33" s="258"/>
      <c r="K33" s="258"/>
      <c r="L33" s="430">
        <f t="shared" si="1"/>
        <v>0</v>
      </c>
      <c r="M33" s="259"/>
      <c r="N33" s="110"/>
    </row>
    <row r="34" spans="1:14" ht="32.25" thickBot="1">
      <c r="A34" s="334" t="s">
        <v>507</v>
      </c>
      <c r="B34" s="335" t="s">
        <v>508</v>
      </c>
      <c r="C34" s="366">
        <f t="shared" ref="C34:K34" si="7">C31+C32+C33</f>
        <v>7840</v>
      </c>
      <c r="D34" s="366">
        <f t="shared" si="7"/>
        <v>4053</v>
      </c>
      <c r="E34" s="366">
        <f t="shared" si="7"/>
        <v>0</v>
      </c>
      <c r="F34" s="366">
        <f t="shared" si="7"/>
        <v>18</v>
      </c>
      <c r="G34" s="366">
        <f t="shared" si="7"/>
        <v>0</v>
      </c>
      <c r="H34" s="366">
        <f t="shared" si="7"/>
        <v>0</v>
      </c>
      <c r="I34" s="366">
        <f t="shared" si="7"/>
        <v>0</v>
      </c>
      <c r="J34" s="366">
        <f t="shared" si="7"/>
        <v>-7999</v>
      </c>
      <c r="K34" s="366">
        <f t="shared" si="7"/>
        <v>0</v>
      </c>
      <c r="L34" s="429">
        <f t="shared" si="1"/>
        <v>3912</v>
      </c>
      <c r="M34" s="367">
        <f>M31+M32+M33</f>
        <v>0</v>
      </c>
      <c r="N34" s="110"/>
    </row>
    <row r="35" spans="1:14">
      <c r="A35" s="336"/>
      <c r="B35" s="337"/>
      <c r="C35" s="338"/>
      <c r="D35" s="338"/>
      <c r="E35" s="338"/>
      <c r="F35" s="338"/>
      <c r="G35" s="338"/>
      <c r="H35" s="338"/>
      <c r="I35" s="338"/>
      <c r="J35" s="338"/>
      <c r="K35" s="338"/>
      <c r="L35" s="110"/>
      <c r="M35" s="110"/>
      <c r="N35" s="110"/>
    </row>
    <row r="36" spans="1:14">
      <c r="A36" s="339" t="s">
        <v>509</v>
      </c>
      <c r="B36" s="340"/>
      <c r="C36" s="340"/>
      <c r="D36" s="340"/>
      <c r="E36" s="340"/>
      <c r="F36" s="340"/>
      <c r="G36" s="340"/>
      <c r="H36" s="340"/>
      <c r="I36" s="340"/>
      <c r="J36" s="340"/>
      <c r="K36" s="338"/>
      <c r="L36" s="110"/>
      <c r="M36" s="110"/>
      <c r="N36" s="110"/>
    </row>
    <row r="37" spans="1:14">
      <c r="A37" s="336"/>
      <c r="B37" s="337"/>
      <c r="C37" s="338"/>
      <c r="D37" s="338"/>
      <c r="E37" s="338"/>
      <c r="F37" s="338"/>
      <c r="G37" s="338"/>
      <c r="H37" s="338"/>
      <c r="I37" s="338"/>
      <c r="J37" s="338"/>
      <c r="K37" s="338"/>
      <c r="L37" s="110"/>
      <c r="M37" s="110"/>
      <c r="N37" s="110"/>
    </row>
    <row r="38" spans="1:14">
      <c r="A38" s="469" t="s">
        <v>666</v>
      </c>
      <c r="B38" s="482">
        <f>pdeReportingDate</f>
        <v>45687</v>
      </c>
      <c r="C38" s="482"/>
      <c r="D38" s="482"/>
      <c r="E38" s="482"/>
      <c r="F38" s="482"/>
      <c r="G38" s="482"/>
      <c r="H38" s="482"/>
      <c r="M38" s="110"/>
    </row>
    <row r="39" spans="1:14">
      <c r="A39" s="469"/>
      <c r="B39" s="46"/>
      <c r="C39" s="46"/>
      <c r="D39" s="46"/>
      <c r="E39" s="46"/>
      <c r="F39" s="46"/>
      <c r="G39" s="46"/>
      <c r="H39" s="46"/>
      <c r="M39" s="110"/>
    </row>
    <row r="40" spans="1:14">
      <c r="A40" s="470" t="s">
        <v>8</v>
      </c>
      <c r="B40" s="483" t="str">
        <f>authorName</f>
        <v>Мария Николова</v>
      </c>
      <c r="C40" s="483"/>
      <c r="D40" s="483"/>
      <c r="E40" s="483"/>
      <c r="F40" s="483"/>
      <c r="G40" s="483"/>
      <c r="H40" s="483"/>
      <c r="M40" s="110"/>
    </row>
    <row r="41" spans="1:14">
      <c r="A41" s="470"/>
      <c r="B41" s="67"/>
      <c r="C41" s="67"/>
      <c r="D41" s="67"/>
      <c r="E41" s="67"/>
      <c r="F41" s="67"/>
      <c r="G41" s="67"/>
      <c r="H41" s="67"/>
      <c r="M41" s="110"/>
    </row>
    <row r="42" spans="1:14">
      <c r="A42" s="470" t="s">
        <v>614</v>
      </c>
      <c r="B42" s="484"/>
      <c r="C42" s="484"/>
      <c r="D42" s="484"/>
      <c r="E42" s="484"/>
      <c r="F42" s="484"/>
      <c r="G42" s="484"/>
      <c r="H42" s="484"/>
      <c r="M42" s="110"/>
    </row>
    <row r="43" spans="1:14" ht="15.75" customHeight="1">
      <c r="A43" s="471"/>
      <c r="B43" s="481"/>
      <c r="C43" s="481"/>
      <c r="D43" s="481"/>
      <c r="E43" s="481"/>
      <c r="F43" s="353"/>
      <c r="G43" s="41"/>
      <c r="H43" s="39"/>
      <c r="M43" s="110"/>
    </row>
    <row r="44" spans="1:14" ht="15.75" customHeight="1">
      <c r="A44" s="471"/>
      <c r="B44" s="481" t="s">
        <v>668</v>
      </c>
      <c r="C44" s="481"/>
      <c r="D44" s="481"/>
      <c r="E44" s="481"/>
      <c r="F44" s="353"/>
      <c r="G44" s="41"/>
      <c r="H44" s="39"/>
      <c r="M44" s="110"/>
    </row>
    <row r="45" spans="1:14" ht="15.75" customHeight="1">
      <c r="A45" s="471"/>
      <c r="B45" s="481" t="s">
        <v>691</v>
      </c>
      <c r="C45" s="481"/>
      <c r="D45" s="481"/>
      <c r="E45" s="481"/>
      <c r="F45" s="353"/>
      <c r="G45" s="41"/>
      <c r="H45" s="39"/>
      <c r="M45" s="110"/>
    </row>
    <row r="46" spans="1:14" ht="15.75" customHeight="1">
      <c r="A46" s="471"/>
      <c r="B46" s="481" t="s">
        <v>668</v>
      </c>
      <c r="C46" s="481"/>
      <c r="D46" s="481"/>
      <c r="E46" s="481"/>
      <c r="F46" s="353"/>
      <c r="G46" s="41"/>
      <c r="H46" s="39"/>
      <c r="M46" s="110"/>
    </row>
    <row r="47" spans="1:14">
      <c r="A47" s="471"/>
      <c r="B47" s="481"/>
      <c r="C47" s="481"/>
      <c r="D47" s="481"/>
      <c r="E47" s="481"/>
      <c r="F47" s="353"/>
      <c r="G47" s="41"/>
      <c r="H47" s="39"/>
      <c r="M47" s="110"/>
    </row>
    <row r="48" spans="1:14">
      <c r="A48" s="471"/>
      <c r="B48" s="481"/>
      <c r="C48" s="481"/>
      <c r="D48" s="481"/>
      <c r="E48" s="481"/>
      <c r="F48" s="353"/>
      <c r="G48" s="41"/>
      <c r="H48" s="39"/>
      <c r="M48" s="110"/>
    </row>
    <row r="49" spans="1:13">
      <c r="A49" s="471"/>
      <c r="B49" s="481"/>
      <c r="C49" s="481"/>
      <c r="D49" s="481"/>
      <c r="E49" s="481"/>
      <c r="F49" s="353"/>
      <c r="G49" s="41"/>
      <c r="H49" s="39"/>
      <c r="M49" s="110"/>
    </row>
    <row r="50" spans="1:13">
      <c r="M50" s="110"/>
    </row>
    <row r="51" spans="1:13">
      <c r="M51" s="110"/>
    </row>
    <row r="52" spans="1:13">
      <c r="M52" s="110"/>
    </row>
    <row r="53" spans="1:13">
      <c r="M53" s="110"/>
    </row>
    <row r="54" spans="1:13">
      <c r="M54" s="110"/>
    </row>
    <row r="55" spans="1:13">
      <c r="M55" s="110"/>
    </row>
    <row r="56" spans="1:13">
      <c r="M56" s="110"/>
    </row>
    <row r="57" spans="1:13">
      <c r="M57" s="110"/>
    </row>
    <row r="58" spans="1:13">
      <c r="M58" s="110"/>
    </row>
    <row r="59" spans="1:13">
      <c r="M59" s="110"/>
    </row>
    <row r="60" spans="1:13">
      <c r="M60" s="110"/>
    </row>
    <row r="61" spans="1:13">
      <c r="M61" s="110"/>
    </row>
    <row r="62" spans="1:13">
      <c r="M62" s="110"/>
    </row>
    <row r="63" spans="1:13">
      <c r="M63" s="110"/>
    </row>
    <row r="64" spans="1:13">
      <c r="M64" s="110"/>
    </row>
    <row r="65" spans="13:13">
      <c r="M65" s="110"/>
    </row>
    <row r="66" spans="13:13">
      <c r="M66" s="110"/>
    </row>
    <row r="67" spans="13:13">
      <c r="M67" s="110"/>
    </row>
    <row r="68" spans="13:13">
      <c r="M68" s="110"/>
    </row>
    <row r="69" spans="13:13">
      <c r="M69" s="110"/>
    </row>
    <row r="70" spans="13:13">
      <c r="M70" s="110"/>
    </row>
    <row r="71" spans="13:13">
      <c r="M71" s="110"/>
    </row>
    <row r="72" spans="13:13">
      <c r="M72" s="110"/>
    </row>
    <row r="73" spans="13:13">
      <c r="M73" s="110"/>
    </row>
    <row r="74" spans="13:13">
      <c r="M74" s="110"/>
    </row>
    <row r="75" spans="13:13">
      <c r="M75" s="110"/>
    </row>
    <row r="76" spans="13:13">
      <c r="M76" s="110"/>
    </row>
    <row r="77" spans="13:13">
      <c r="M77" s="110"/>
    </row>
    <row r="78" spans="13:13">
      <c r="M78" s="110"/>
    </row>
    <row r="79" spans="13:13">
      <c r="M79" s="110"/>
    </row>
    <row r="80" spans="13:13">
      <c r="M80" s="110"/>
    </row>
    <row r="81" spans="13:13">
      <c r="M81" s="110"/>
    </row>
    <row r="82" spans="13:13">
      <c r="M82" s="110"/>
    </row>
    <row r="83" spans="13:13">
      <c r="M83" s="110"/>
    </row>
    <row r="84" spans="13:13">
      <c r="M84" s="110"/>
    </row>
    <row r="85" spans="13:13">
      <c r="M85" s="110"/>
    </row>
    <row r="86" spans="13:13">
      <c r="M86" s="110"/>
    </row>
    <row r="87" spans="13:13">
      <c r="M87" s="110"/>
    </row>
    <row r="88" spans="13:13">
      <c r="M88" s="110"/>
    </row>
    <row r="89" spans="13:13">
      <c r="M89" s="110"/>
    </row>
    <row r="90" spans="13:13">
      <c r="M90" s="110"/>
    </row>
    <row r="91" spans="13:13">
      <c r="M91" s="110"/>
    </row>
    <row r="92" spans="13:13">
      <c r="M92" s="110"/>
    </row>
    <row r="93" spans="13:13">
      <c r="M93" s="110"/>
    </row>
    <row r="94" spans="13:13">
      <c r="M94" s="110"/>
    </row>
    <row r="95" spans="13:13">
      <c r="M95" s="110"/>
    </row>
    <row r="96" spans="13:13">
      <c r="M96" s="110"/>
    </row>
    <row r="97" spans="13:13">
      <c r="M97" s="110"/>
    </row>
    <row r="98" spans="13:13">
      <c r="M98" s="110"/>
    </row>
    <row r="99" spans="13:13">
      <c r="M99" s="110"/>
    </row>
    <row r="100" spans="13:13">
      <c r="M100" s="110"/>
    </row>
    <row r="101" spans="13:13">
      <c r="M101" s="110"/>
    </row>
    <row r="102" spans="13:13">
      <c r="M102" s="110"/>
    </row>
    <row r="103" spans="13:13">
      <c r="M103" s="110"/>
    </row>
    <row r="104" spans="13:13">
      <c r="M104" s="110"/>
    </row>
    <row r="105" spans="13:13">
      <c r="M105" s="110"/>
    </row>
    <row r="106" spans="13:13">
      <c r="M106" s="110"/>
    </row>
    <row r="107" spans="13:13">
      <c r="M107" s="110"/>
    </row>
    <row r="108" spans="13:13">
      <c r="M108" s="110"/>
    </row>
    <row r="109" spans="13:13">
      <c r="M109" s="110"/>
    </row>
    <row r="110" spans="13:13">
      <c r="M110" s="110"/>
    </row>
    <row r="111" spans="13:13">
      <c r="M111" s="110"/>
    </row>
    <row r="112" spans="13:13">
      <c r="M112" s="110"/>
    </row>
    <row r="113" spans="13:13">
      <c r="M113" s="110"/>
    </row>
    <row r="114" spans="13:13">
      <c r="M114" s="110"/>
    </row>
    <row r="115" spans="13:13">
      <c r="M115" s="110"/>
    </row>
    <row r="116" spans="13:13">
      <c r="M116" s="110"/>
    </row>
    <row r="117" spans="13:13">
      <c r="M117" s="110"/>
    </row>
    <row r="118" spans="13:13">
      <c r="M118" s="110"/>
    </row>
    <row r="119" spans="13:13">
      <c r="M119" s="110"/>
    </row>
    <row r="120" spans="13:13">
      <c r="M120" s="110"/>
    </row>
    <row r="121" spans="13:13">
      <c r="M121" s="110"/>
    </row>
    <row r="122" spans="13:13">
      <c r="M122" s="110"/>
    </row>
    <row r="123" spans="13:13">
      <c r="M123" s="110"/>
    </row>
    <row r="124" spans="13:13">
      <c r="M124" s="110"/>
    </row>
    <row r="125" spans="13:13">
      <c r="M125" s="110"/>
    </row>
    <row r="126" spans="13:13">
      <c r="M126" s="110"/>
    </row>
    <row r="127" spans="13:13">
      <c r="M127" s="110"/>
    </row>
    <row r="128" spans="13:13">
      <c r="M128" s="110"/>
    </row>
    <row r="129" spans="13:13">
      <c r="M129" s="110"/>
    </row>
    <row r="130" spans="13:13">
      <c r="M130" s="110"/>
    </row>
    <row r="131" spans="13:13">
      <c r="M131" s="110"/>
    </row>
    <row r="132" spans="13:13">
      <c r="M132" s="110"/>
    </row>
    <row r="133" spans="13:13">
      <c r="M133" s="110"/>
    </row>
    <row r="134" spans="13:13">
      <c r="M134" s="110"/>
    </row>
    <row r="135" spans="13:13">
      <c r="M135" s="110"/>
    </row>
    <row r="136" spans="13:13">
      <c r="M136" s="110"/>
    </row>
    <row r="137" spans="13:13">
      <c r="M137" s="110"/>
    </row>
    <row r="138" spans="13:13">
      <c r="M138" s="110"/>
    </row>
    <row r="139" spans="13:13">
      <c r="M139" s="110"/>
    </row>
    <row r="140" spans="13:13">
      <c r="M140" s="110"/>
    </row>
    <row r="141" spans="13:13">
      <c r="M141" s="110"/>
    </row>
    <row r="142" spans="13:13">
      <c r="M142" s="110"/>
    </row>
    <row r="143" spans="13:13">
      <c r="M143" s="110"/>
    </row>
    <row r="144" spans="13:13">
      <c r="M144" s="110"/>
    </row>
    <row r="145" spans="13:13">
      <c r="M145" s="110"/>
    </row>
    <row r="146" spans="13:13">
      <c r="M146" s="110"/>
    </row>
    <row r="147" spans="13:13">
      <c r="M147" s="110"/>
    </row>
    <row r="148" spans="13:13">
      <c r="M148" s="110"/>
    </row>
    <row r="149" spans="13:13">
      <c r="M149" s="110"/>
    </row>
    <row r="150" spans="13:13">
      <c r="M150" s="110"/>
    </row>
    <row r="151" spans="13:13">
      <c r="M151" s="110"/>
    </row>
    <row r="152" spans="13:13">
      <c r="M152" s="110"/>
    </row>
    <row r="153" spans="13:13">
      <c r="M153" s="110"/>
    </row>
    <row r="154" spans="13:13">
      <c r="M154" s="110"/>
    </row>
    <row r="155" spans="13:13">
      <c r="M155" s="110"/>
    </row>
    <row r="156" spans="13:13">
      <c r="M156" s="110"/>
    </row>
    <row r="157" spans="13:13">
      <c r="M157" s="110"/>
    </row>
    <row r="158" spans="13:13">
      <c r="M158" s="110"/>
    </row>
    <row r="159" spans="13:13">
      <c r="M159" s="110"/>
    </row>
    <row r="160" spans="13:13">
      <c r="M160" s="110"/>
    </row>
    <row r="161" spans="13:13">
      <c r="M161" s="110"/>
    </row>
    <row r="162" spans="13:13">
      <c r="M162" s="110"/>
    </row>
    <row r="163" spans="13:13">
      <c r="M163" s="110"/>
    </row>
    <row r="164" spans="13:13">
      <c r="M164" s="110"/>
    </row>
    <row r="165" spans="13:13">
      <c r="M165" s="110"/>
    </row>
    <row r="166" spans="13:13">
      <c r="M166" s="110"/>
    </row>
    <row r="167" spans="13:13">
      <c r="M167" s="110"/>
    </row>
    <row r="168" spans="13:13">
      <c r="M168" s="110"/>
    </row>
    <row r="169" spans="13:13">
      <c r="M169" s="110"/>
    </row>
    <row r="170" spans="13:13">
      <c r="M170" s="110"/>
    </row>
    <row r="171" spans="13:13">
      <c r="M171" s="110"/>
    </row>
    <row r="172" spans="13:13">
      <c r="M172" s="110"/>
    </row>
    <row r="173" spans="13:13">
      <c r="M173" s="110"/>
    </row>
    <row r="174" spans="13:13">
      <c r="M174" s="110"/>
    </row>
    <row r="175" spans="13:13">
      <c r="M175" s="110"/>
    </row>
    <row r="176" spans="13:13">
      <c r="M176" s="110"/>
    </row>
    <row r="177" spans="13:13">
      <c r="M177" s="110"/>
    </row>
    <row r="178" spans="13:13">
      <c r="M178" s="110"/>
    </row>
    <row r="179" spans="13:13">
      <c r="M179" s="110"/>
    </row>
    <row r="180" spans="13:13">
      <c r="M180" s="110"/>
    </row>
    <row r="181" spans="13:13">
      <c r="M181" s="110"/>
    </row>
    <row r="182" spans="13:13">
      <c r="M182" s="110"/>
    </row>
    <row r="183" spans="13:13">
      <c r="M183" s="110"/>
    </row>
    <row r="184" spans="13:13">
      <c r="M184" s="110"/>
    </row>
    <row r="185" spans="13:13">
      <c r="M185" s="110"/>
    </row>
    <row r="186" spans="13:13">
      <c r="M186" s="110"/>
    </row>
    <row r="187" spans="13:13">
      <c r="M187" s="110"/>
    </row>
    <row r="188" spans="13:13">
      <c r="M188" s="110"/>
    </row>
    <row r="189" spans="13:13">
      <c r="M189" s="110"/>
    </row>
    <row r="190" spans="13:13">
      <c r="M190" s="110"/>
    </row>
    <row r="191" spans="13:13">
      <c r="M191" s="110"/>
    </row>
    <row r="192" spans="13:13">
      <c r="M192" s="110"/>
    </row>
    <row r="193" spans="13:13">
      <c r="M193" s="110"/>
    </row>
    <row r="194" spans="13:13">
      <c r="M194" s="110"/>
    </row>
    <row r="195" spans="13:13">
      <c r="M195" s="110"/>
    </row>
    <row r="196" spans="13:13">
      <c r="M196" s="110"/>
    </row>
    <row r="197" spans="13:13">
      <c r="M197" s="110"/>
    </row>
    <row r="198" spans="13:13">
      <c r="M198" s="110"/>
    </row>
    <row r="199" spans="13:13">
      <c r="M199" s="110"/>
    </row>
    <row r="200" spans="13:13">
      <c r="M200" s="110"/>
    </row>
    <row r="201" spans="13:13">
      <c r="M201" s="110"/>
    </row>
    <row r="202" spans="13:13">
      <c r="M202" s="110"/>
    </row>
    <row r="203" spans="13:13">
      <c r="M203" s="110"/>
    </row>
    <row r="204" spans="13:13">
      <c r="M204" s="110"/>
    </row>
    <row r="205" spans="13:13">
      <c r="M205" s="110"/>
    </row>
    <row r="206" spans="13:13">
      <c r="M206" s="110"/>
    </row>
    <row r="207" spans="13:13">
      <c r="M207" s="110"/>
    </row>
    <row r="208" spans="13:13">
      <c r="M208" s="110"/>
    </row>
    <row r="209" spans="13:13">
      <c r="M209" s="110"/>
    </row>
    <row r="210" spans="13:13">
      <c r="M210" s="110"/>
    </row>
    <row r="211" spans="13:13">
      <c r="M211" s="110"/>
    </row>
    <row r="212" spans="13:13">
      <c r="M212" s="110"/>
    </row>
    <row r="213" spans="13:13">
      <c r="M213" s="110"/>
    </row>
    <row r="214" spans="13:13">
      <c r="M214" s="110"/>
    </row>
    <row r="215" spans="13:13">
      <c r="M215" s="110"/>
    </row>
    <row r="216" spans="13:13">
      <c r="M216" s="110"/>
    </row>
    <row r="217" spans="13:13">
      <c r="M217" s="110"/>
    </row>
    <row r="218" spans="13:13">
      <c r="M218" s="110"/>
    </row>
    <row r="219" spans="13:13">
      <c r="M219" s="110"/>
    </row>
    <row r="220" spans="13:13">
      <c r="M220" s="110"/>
    </row>
    <row r="221" spans="13:13">
      <c r="M221" s="110"/>
    </row>
    <row r="222" spans="13:13">
      <c r="M222" s="110"/>
    </row>
    <row r="223" spans="13:13">
      <c r="M223" s="110"/>
    </row>
    <row r="224" spans="13:13">
      <c r="M224" s="110"/>
    </row>
    <row r="225" spans="13:13">
      <c r="M225" s="110"/>
    </row>
    <row r="226" spans="13:13">
      <c r="M226" s="110"/>
    </row>
    <row r="227" spans="13:13">
      <c r="M227" s="110"/>
    </row>
    <row r="228" spans="13:13">
      <c r="M228" s="110"/>
    </row>
    <row r="229" spans="13:13">
      <c r="M229" s="110"/>
    </row>
    <row r="230" spans="13:13">
      <c r="M230" s="110"/>
    </row>
    <row r="231" spans="13:13">
      <c r="M231" s="110"/>
    </row>
    <row r="232" spans="13:13">
      <c r="M232" s="110"/>
    </row>
    <row r="233" spans="13:13">
      <c r="M233" s="110"/>
    </row>
    <row r="234" spans="13:13">
      <c r="M234" s="110"/>
    </row>
    <row r="235" spans="13:13">
      <c r="M235" s="110"/>
    </row>
    <row r="236" spans="13:13">
      <c r="M236" s="110"/>
    </row>
    <row r="237" spans="13:13">
      <c r="M237" s="110"/>
    </row>
    <row r="238" spans="13:13">
      <c r="M238" s="110"/>
    </row>
    <row r="239" spans="13:13">
      <c r="M239" s="110"/>
    </row>
    <row r="240" spans="13:13">
      <c r="M240" s="110"/>
    </row>
    <row r="241" spans="13:13">
      <c r="M241" s="110"/>
    </row>
    <row r="242" spans="13:13">
      <c r="M242" s="110"/>
    </row>
    <row r="243" spans="13:13">
      <c r="M243" s="110"/>
    </row>
    <row r="244" spans="13:13">
      <c r="M244" s="110"/>
    </row>
    <row r="245" spans="13:13">
      <c r="M245" s="110"/>
    </row>
    <row r="246" spans="13:13">
      <c r="M246" s="110"/>
    </row>
    <row r="247" spans="13:13">
      <c r="M247" s="110"/>
    </row>
    <row r="248" spans="13:13">
      <c r="M248" s="110"/>
    </row>
    <row r="249" spans="13:13">
      <c r="M249" s="110"/>
    </row>
    <row r="250" spans="13:13">
      <c r="M250" s="110"/>
    </row>
    <row r="251" spans="13:13">
      <c r="M251" s="110"/>
    </row>
    <row r="252" spans="13:13">
      <c r="M252" s="110"/>
    </row>
    <row r="253" spans="13:13">
      <c r="M253" s="110"/>
    </row>
    <row r="254" spans="13:13">
      <c r="M254" s="110"/>
    </row>
    <row r="255" spans="13:13">
      <c r="M255" s="110"/>
    </row>
    <row r="256" spans="13:13">
      <c r="M256" s="110"/>
    </row>
    <row r="257" spans="13:13">
      <c r="M257" s="110"/>
    </row>
    <row r="258" spans="13:13">
      <c r="M258" s="110"/>
    </row>
    <row r="259" spans="13:13">
      <c r="M259" s="110"/>
    </row>
    <row r="260" spans="13:13">
      <c r="M260" s="110"/>
    </row>
    <row r="261" spans="13:13">
      <c r="M261" s="110"/>
    </row>
    <row r="262" spans="13:13">
      <c r="M262" s="110"/>
    </row>
    <row r="263" spans="13:13">
      <c r="M263" s="110"/>
    </row>
    <row r="264" spans="13:13">
      <c r="M264" s="110"/>
    </row>
    <row r="265" spans="13:13">
      <c r="M265" s="110"/>
    </row>
    <row r="266" spans="13:13">
      <c r="M266" s="110"/>
    </row>
    <row r="267" spans="13:13">
      <c r="M267" s="110"/>
    </row>
    <row r="268" spans="13:13">
      <c r="M268" s="110"/>
    </row>
    <row r="269" spans="13:13">
      <c r="M269" s="110"/>
    </row>
    <row r="270" spans="13:13">
      <c r="M270" s="110"/>
    </row>
    <row r="271" spans="13:13">
      <c r="M271" s="110"/>
    </row>
    <row r="272" spans="13:13">
      <c r="M272" s="110"/>
    </row>
    <row r="273" spans="13:13">
      <c r="M273" s="110"/>
    </row>
    <row r="274" spans="13:13">
      <c r="M274" s="110"/>
    </row>
    <row r="275" spans="13:13">
      <c r="M275" s="110"/>
    </row>
    <row r="276" spans="13:13">
      <c r="M276" s="110"/>
    </row>
    <row r="277" spans="13:13">
      <c r="M277" s="110"/>
    </row>
    <row r="278" spans="13:13">
      <c r="M278" s="110"/>
    </row>
    <row r="279" spans="13:13">
      <c r="M279" s="110"/>
    </row>
    <row r="280" spans="13:13">
      <c r="M280" s="110"/>
    </row>
    <row r="281" spans="13:13">
      <c r="M281" s="110"/>
    </row>
    <row r="282" spans="13:13">
      <c r="M282" s="110"/>
    </row>
    <row r="283" spans="13:13">
      <c r="M283" s="110"/>
    </row>
    <row r="284" spans="13:13">
      <c r="M284" s="110"/>
    </row>
    <row r="285" spans="13:13">
      <c r="M285" s="110"/>
    </row>
    <row r="286" spans="13:13">
      <c r="M286" s="110"/>
    </row>
    <row r="287" spans="13:13">
      <c r="M287" s="110"/>
    </row>
    <row r="288" spans="13:13">
      <c r="M288" s="110"/>
    </row>
    <row r="289" spans="13:13">
      <c r="M289" s="110"/>
    </row>
    <row r="290" spans="13:13">
      <c r="M290" s="110"/>
    </row>
    <row r="291" spans="13:13">
      <c r="M291" s="110"/>
    </row>
    <row r="292" spans="13:13">
      <c r="M292" s="110"/>
    </row>
    <row r="293" spans="13:13">
      <c r="M293" s="110"/>
    </row>
    <row r="294" spans="13:13">
      <c r="M294" s="110"/>
    </row>
    <row r="295" spans="13:13">
      <c r="M295" s="110"/>
    </row>
    <row r="296" spans="13:13">
      <c r="M296" s="110"/>
    </row>
    <row r="297" spans="13:13">
      <c r="M297" s="110"/>
    </row>
    <row r="298" spans="13:13">
      <c r="M298" s="110"/>
    </row>
    <row r="299" spans="13:13">
      <c r="M299" s="110"/>
    </row>
    <row r="300" spans="13:13">
      <c r="M300" s="110"/>
    </row>
    <row r="301" spans="13:13">
      <c r="M301" s="110"/>
    </row>
    <row r="302" spans="13:13">
      <c r="M302" s="110"/>
    </row>
    <row r="303" spans="13:13">
      <c r="M303" s="110"/>
    </row>
    <row r="304" spans="13:13">
      <c r="M304" s="110"/>
    </row>
    <row r="305" spans="13:13">
      <c r="M305" s="110"/>
    </row>
    <row r="306" spans="13:13">
      <c r="M306" s="110"/>
    </row>
    <row r="307" spans="13:13">
      <c r="M307" s="110"/>
    </row>
    <row r="308" spans="13:13">
      <c r="M308" s="110"/>
    </row>
    <row r="309" spans="13:13">
      <c r="M309" s="110"/>
    </row>
    <row r="310" spans="13:13">
      <c r="M310" s="110"/>
    </row>
    <row r="311" spans="13:13">
      <c r="M311" s="110"/>
    </row>
    <row r="312" spans="13:13">
      <c r="M312" s="110"/>
    </row>
    <row r="313" spans="13:13">
      <c r="M313" s="110"/>
    </row>
    <row r="314" spans="13:13">
      <c r="M314" s="110"/>
    </row>
    <row r="315" spans="13:13">
      <c r="M315" s="110"/>
    </row>
    <row r="316" spans="13:13">
      <c r="M316" s="110"/>
    </row>
    <row r="317" spans="13:13">
      <c r="M317" s="110"/>
    </row>
    <row r="318" spans="13:13">
      <c r="M318" s="110"/>
    </row>
    <row r="319" spans="13:13">
      <c r="M319" s="110"/>
    </row>
    <row r="320" spans="13:13">
      <c r="M320" s="110"/>
    </row>
    <row r="321" spans="13:13">
      <c r="M321" s="110"/>
    </row>
    <row r="322" spans="13:13">
      <c r="M322" s="110"/>
    </row>
    <row r="323" spans="13:13">
      <c r="M323" s="110"/>
    </row>
    <row r="324" spans="13:13">
      <c r="M324" s="110"/>
    </row>
    <row r="325" spans="13:13">
      <c r="M325" s="110"/>
    </row>
    <row r="326" spans="13:13">
      <c r="M326" s="110"/>
    </row>
    <row r="327" spans="13:13">
      <c r="M327" s="110"/>
    </row>
    <row r="328" spans="13:13">
      <c r="M328" s="110"/>
    </row>
    <row r="329" spans="13:13">
      <c r="M329" s="110"/>
    </row>
    <row r="330" spans="13:13">
      <c r="M330" s="110"/>
    </row>
    <row r="331" spans="13:13">
      <c r="M331" s="110"/>
    </row>
    <row r="332" spans="13:13">
      <c r="M332" s="110"/>
    </row>
    <row r="333" spans="13:13">
      <c r="M333" s="110"/>
    </row>
    <row r="334" spans="13:13">
      <c r="M334" s="110"/>
    </row>
    <row r="335" spans="13:13">
      <c r="M335" s="110"/>
    </row>
    <row r="336" spans="13:13">
      <c r="M336" s="110"/>
    </row>
    <row r="337" spans="13:13">
      <c r="M337" s="110"/>
    </row>
    <row r="338" spans="13:13">
      <c r="M338" s="110"/>
    </row>
    <row r="339" spans="13:13">
      <c r="M339" s="110"/>
    </row>
    <row r="340" spans="13:13">
      <c r="M340" s="110"/>
    </row>
    <row r="341" spans="13:13">
      <c r="M341" s="110"/>
    </row>
    <row r="342" spans="13:13">
      <c r="M342" s="110"/>
    </row>
    <row r="343" spans="13:13">
      <c r="M343" s="110"/>
    </row>
    <row r="344" spans="13:13">
      <c r="M344" s="110"/>
    </row>
    <row r="345" spans="13:13">
      <c r="M345" s="110"/>
    </row>
    <row r="346" spans="13:13">
      <c r="M346" s="110"/>
    </row>
    <row r="347" spans="13:13">
      <c r="M347" s="110"/>
    </row>
    <row r="348" spans="13:13">
      <c r="M348" s="110"/>
    </row>
    <row r="349" spans="13:13">
      <c r="M349" s="110"/>
    </row>
    <row r="350" spans="13:13">
      <c r="M350" s="110"/>
    </row>
    <row r="351" spans="13:13">
      <c r="M351" s="110"/>
    </row>
    <row r="352" spans="13:13">
      <c r="M352" s="110"/>
    </row>
    <row r="353" spans="13:13">
      <c r="M353" s="110"/>
    </row>
    <row r="354" spans="13:13">
      <c r="M354" s="110"/>
    </row>
    <row r="355" spans="13:13">
      <c r="M355" s="110"/>
    </row>
    <row r="356" spans="13:13">
      <c r="M356" s="110"/>
    </row>
    <row r="357" spans="13:13">
      <c r="M357" s="110"/>
    </row>
    <row r="358" spans="13:13">
      <c r="M358" s="110"/>
    </row>
    <row r="359" spans="13:13">
      <c r="M359" s="110"/>
    </row>
    <row r="360" spans="13:13">
      <c r="M360" s="110"/>
    </row>
    <row r="361" spans="13:13">
      <c r="M361" s="110"/>
    </row>
    <row r="362" spans="13:13">
      <c r="M362" s="110"/>
    </row>
    <row r="363" spans="13:13">
      <c r="M363" s="110"/>
    </row>
    <row r="364" spans="13:13">
      <c r="M364" s="110"/>
    </row>
    <row r="365" spans="13:13">
      <c r="M365" s="110"/>
    </row>
    <row r="366" spans="13:13">
      <c r="M366" s="110"/>
    </row>
    <row r="367" spans="13:13">
      <c r="M367" s="110"/>
    </row>
    <row r="368" spans="13:13">
      <c r="M368" s="110"/>
    </row>
    <row r="369" spans="13:13">
      <c r="M369" s="110"/>
    </row>
    <row r="370" spans="13:13">
      <c r="M370" s="110"/>
    </row>
    <row r="371" spans="13:13">
      <c r="M371" s="110"/>
    </row>
    <row r="372" spans="13:13">
      <c r="M372" s="110"/>
    </row>
    <row r="373" spans="13:13">
      <c r="M373" s="110"/>
    </row>
    <row r="374" spans="13:13">
      <c r="M374" s="110"/>
    </row>
    <row r="375" spans="13:13">
      <c r="M375" s="110"/>
    </row>
    <row r="376" spans="13:13">
      <c r="M376" s="110"/>
    </row>
    <row r="377" spans="13:13">
      <c r="M377" s="110"/>
    </row>
    <row r="378" spans="13:13">
      <c r="M378" s="110"/>
    </row>
    <row r="379" spans="13:13">
      <c r="M379" s="110"/>
    </row>
    <row r="380" spans="13:13">
      <c r="M380" s="110"/>
    </row>
    <row r="381" spans="13:13">
      <c r="M381" s="110"/>
    </row>
    <row r="382" spans="13:13">
      <c r="M382" s="110"/>
    </row>
    <row r="383" spans="13:13">
      <c r="M383" s="110"/>
    </row>
    <row r="384" spans="13:13">
      <c r="M384" s="110"/>
    </row>
    <row r="385" spans="13:13">
      <c r="M385" s="110"/>
    </row>
    <row r="386" spans="13:13">
      <c r="M386" s="110"/>
    </row>
    <row r="387" spans="13:13">
      <c r="M387" s="110"/>
    </row>
    <row r="388" spans="13:13">
      <c r="M388" s="110"/>
    </row>
    <row r="389" spans="13:13">
      <c r="M389" s="110"/>
    </row>
    <row r="390" spans="13:13">
      <c r="M390" s="110"/>
    </row>
    <row r="391" spans="13:13">
      <c r="M391" s="110"/>
    </row>
    <row r="392" spans="13:13">
      <c r="M392" s="110"/>
    </row>
    <row r="393" spans="13:13">
      <c r="M393" s="110"/>
    </row>
    <row r="394" spans="13:13">
      <c r="M394" s="110"/>
    </row>
    <row r="395" spans="13:13">
      <c r="M395" s="110"/>
    </row>
    <row r="396" spans="13:13">
      <c r="M396" s="110"/>
    </row>
    <row r="397" spans="13:13">
      <c r="M397" s="110"/>
    </row>
    <row r="398" spans="13:13">
      <c r="M398" s="110"/>
    </row>
    <row r="399" spans="13:13">
      <c r="M399" s="110"/>
    </row>
    <row r="400" spans="13:13">
      <c r="M400" s="110"/>
    </row>
    <row r="401" spans="13:13">
      <c r="M401" s="110"/>
    </row>
    <row r="402" spans="13:13">
      <c r="M402" s="110"/>
    </row>
    <row r="403" spans="13:13">
      <c r="M403" s="110"/>
    </row>
    <row r="404" spans="13:13">
      <c r="M404" s="110"/>
    </row>
    <row r="405" spans="13:13">
      <c r="M405" s="110"/>
    </row>
    <row r="406" spans="13:13">
      <c r="M406" s="110"/>
    </row>
    <row r="407" spans="13:13">
      <c r="M407" s="110"/>
    </row>
    <row r="408" spans="13:13">
      <c r="M408" s="110"/>
    </row>
    <row r="409" spans="13:13">
      <c r="M409" s="110"/>
    </row>
    <row r="410" spans="13:13">
      <c r="M410" s="110"/>
    </row>
    <row r="411" spans="13:13">
      <c r="M411" s="110"/>
    </row>
    <row r="412" spans="13:13">
      <c r="M412" s="110"/>
    </row>
    <row r="413" spans="13:13">
      <c r="M413" s="110"/>
    </row>
    <row r="414" spans="13:13">
      <c r="M414" s="110"/>
    </row>
    <row r="415" spans="13:13">
      <c r="M415" s="110"/>
    </row>
    <row r="416" spans="13:13">
      <c r="M416" s="110"/>
    </row>
    <row r="417" spans="13:13">
      <c r="M417" s="110"/>
    </row>
    <row r="418" spans="13:13">
      <c r="M418" s="110"/>
    </row>
    <row r="419" spans="13:13">
      <c r="M419" s="110"/>
    </row>
    <row r="420" spans="13:13">
      <c r="M420" s="110"/>
    </row>
    <row r="421" spans="13:13">
      <c r="M421" s="110"/>
    </row>
    <row r="422" spans="13:13">
      <c r="M422" s="110"/>
    </row>
    <row r="423" spans="13:13">
      <c r="M423" s="110"/>
    </row>
    <row r="424" spans="13:13">
      <c r="M424" s="110"/>
    </row>
    <row r="425" spans="13:13">
      <c r="M425" s="110"/>
    </row>
    <row r="426" spans="13:13">
      <c r="M426" s="110"/>
    </row>
    <row r="427" spans="13:13">
      <c r="M427" s="110"/>
    </row>
    <row r="428" spans="13:13">
      <c r="M428" s="110"/>
    </row>
    <row r="429" spans="13:13">
      <c r="M429" s="110"/>
    </row>
    <row r="430" spans="13:13">
      <c r="M430" s="110"/>
    </row>
    <row r="431" spans="13:13">
      <c r="M431" s="110"/>
    </row>
    <row r="432" spans="13:13">
      <c r="M432" s="110"/>
    </row>
    <row r="433" spans="13:13">
      <c r="M433" s="110"/>
    </row>
    <row r="434" spans="13:13">
      <c r="M434" s="110"/>
    </row>
    <row r="435" spans="13:13">
      <c r="M435" s="110"/>
    </row>
    <row r="436" spans="13:13">
      <c r="M436" s="110"/>
    </row>
    <row r="437" spans="13:13">
      <c r="M437" s="110"/>
    </row>
    <row r="438" spans="13:13">
      <c r="M438" s="110"/>
    </row>
    <row r="439" spans="13:13">
      <c r="M439" s="110"/>
    </row>
    <row r="440" spans="13:13">
      <c r="M440" s="110"/>
    </row>
    <row r="441" spans="13:13">
      <c r="M441" s="110"/>
    </row>
    <row r="442" spans="13:13">
      <c r="M442" s="110"/>
    </row>
    <row r="443" spans="13:13">
      <c r="M443" s="110"/>
    </row>
    <row r="444" spans="13:13">
      <c r="M444" s="110"/>
    </row>
    <row r="445" spans="13:13">
      <c r="M445" s="110"/>
    </row>
    <row r="446" spans="13:13">
      <c r="M446" s="110"/>
    </row>
    <row r="447" spans="13:13">
      <c r="M447" s="110"/>
    </row>
    <row r="448" spans="13:13">
      <c r="M448" s="110"/>
    </row>
    <row r="449" spans="13:13">
      <c r="M449" s="110"/>
    </row>
    <row r="450" spans="13:13">
      <c r="M450" s="110"/>
    </row>
    <row r="451" spans="13:13">
      <c r="M451" s="110"/>
    </row>
    <row r="452" spans="13:13">
      <c r="M452" s="110"/>
    </row>
    <row r="453" spans="13:13">
      <c r="M453" s="110"/>
    </row>
    <row r="454" spans="13:13">
      <c r="M454" s="110"/>
    </row>
    <row r="455" spans="13:13">
      <c r="M455" s="110"/>
    </row>
    <row r="456" spans="13:13">
      <c r="M456" s="110"/>
    </row>
    <row r="457" spans="13:13">
      <c r="M457" s="110"/>
    </row>
    <row r="458" spans="13:13">
      <c r="M458" s="110"/>
    </row>
    <row r="459" spans="13:13">
      <c r="M459" s="110"/>
    </row>
    <row r="460" spans="13:13">
      <c r="M460" s="110"/>
    </row>
    <row r="461" spans="13:13">
      <c r="M461" s="110"/>
    </row>
    <row r="462" spans="13:13">
      <c r="M462" s="110"/>
    </row>
    <row r="463" spans="13:13">
      <c r="M463" s="110"/>
    </row>
    <row r="464" spans="13:13">
      <c r="M464" s="110"/>
    </row>
    <row r="465" spans="13:13">
      <c r="M465" s="110"/>
    </row>
    <row r="466" spans="13:13">
      <c r="M466" s="110"/>
    </row>
    <row r="467" spans="13:13">
      <c r="M467" s="110"/>
    </row>
    <row r="468" spans="13:13">
      <c r="M468" s="110"/>
    </row>
    <row r="469" spans="13:13">
      <c r="M469" s="110"/>
    </row>
    <row r="470" spans="13:13">
      <c r="M470" s="110"/>
    </row>
    <row r="471" spans="13:13">
      <c r="M471" s="110"/>
    </row>
    <row r="472" spans="13:13">
      <c r="M472" s="110"/>
    </row>
    <row r="473" spans="13:13">
      <c r="M473" s="110"/>
    </row>
    <row r="474" spans="13:13">
      <c r="M474" s="110"/>
    </row>
    <row r="475" spans="13:13">
      <c r="M475" s="110"/>
    </row>
    <row r="476" spans="13:13">
      <c r="M476" s="110"/>
    </row>
    <row r="477" spans="13:13">
      <c r="M477" s="110"/>
    </row>
    <row r="478" spans="13:13">
      <c r="M478" s="110"/>
    </row>
    <row r="479" spans="13:13">
      <c r="M479" s="110"/>
    </row>
    <row r="480" spans="13:13">
      <c r="M480" s="110"/>
    </row>
    <row r="481" spans="13:13">
      <c r="M481" s="110"/>
    </row>
    <row r="482" spans="13:13">
      <c r="M482" s="110"/>
    </row>
    <row r="483" spans="13:13">
      <c r="M483" s="110"/>
    </row>
    <row r="484" spans="13:13">
      <c r="M484" s="110"/>
    </row>
    <row r="485" spans="13:13">
      <c r="M485" s="110"/>
    </row>
    <row r="486" spans="13:13">
      <c r="M486" s="110"/>
    </row>
    <row r="487" spans="13:13">
      <c r="M487" s="110"/>
    </row>
    <row r="488" spans="13:13">
      <c r="M488" s="110"/>
    </row>
    <row r="489" spans="13:13">
      <c r="M489" s="110"/>
    </row>
    <row r="490" spans="13:13">
      <c r="M490" s="110"/>
    </row>
    <row r="491" spans="13:13">
      <c r="M491" s="110"/>
    </row>
    <row r="492" spans="13:13">
      <c r="M492" s="110"/>
    </row>
    <row r="493" spans="13:13">
      <c r="M493" s="110"/>
    </row>
    <row r="494" spans="13:13">
      <c r="M494" s="110"/>
    </row>
    <row r="495" spans="13:13">
      <c r="M495" s="110"/>
    </row>
    <row r="496" spans="13:13">
      <c r="M496" s="110"/>
    </row>
    <row r="497" spans="13:13">
      <c r="M497" s="110"/>
    </row>
    <row r="498" spans="13:13">
      <c r="M498" s="110"/>
    </row>
    <row r="499" spans="13:13">
      <c r="M499" s="110"/>
    </row>
    <row r="500" spans="13:13">
      <c r="M500" s="110"/>
    </row>
    <row r="501" spans="13:13">
      <c r="M501" s="110"/>
    </row>
    <row r="502" spans="13:13">
      <c r="M502" s="110"/>
    </row>
    <row r="503" spans="13:13">
      <c r="M503" s="110"/>
    </row>
    <row r="504" spans="13:13">
      <c r="M504" s="110"/>
    </row>
    <row r="505" spans="13:13">
      <c r="M505" s="110"/>
    </row>
    <row r="506" spans="13:13">
      <c r="M506" s="110"/>
    </row>
    <row r="507" spans="13:13">
      <c r="M507" s="110"/>
    </row>
    <row r="508" spans="13:13">
      <c r="M508" s="110"/>
    </row>
    <row r="509" spans="13:13">
      <c r="M509" s="110"/>
    </row>
    <row r="510" spans="13:13">
      <c r="M510" s="110"/>
    </row>
    <row r="511" spans="13:13">
      <c r="M511" s="110"/>
    </row>
    <row r="512" spans="13:13">
      <c r="M512" s="110"/>
    </row>
    <row r="513" spans="13:13">
      <c r="M513" s="110"/>
    </row>
    <row r="514" spans="13:13">
      <c r="M514" s="110"/>
    </row>
    <row r="515" spans="13:13">
      <c r="M515" s="110"/>
    </row>
    <row r="516" spans="13:13">
      <c r="M516" s="110"/>
    </row>
    <row r="517" spans="13:13">
      <c r="M517" s="110"/>
    </row>
    <row r="518" spans="13:13">
      <c r="M518" s="110"/>
    </row>
    <row r="519" spans="13:13">
      <c r="M519" s="110"/>
    </row>
    <row r="520" spans="13:13">
      <c r="M520" s="110"/>
    </row>
    <row r="521" spans="13:13">
      <c r="M521" s="110"/>
    </row>
    <row r="522" spans="13:13">
      <c r="M522" s="110"/>
    </row>
    <row r="523" spans="13:13">
      <c r="M523" s="110"/>
    </row>
    <row r="524" spans="13:13">
      <c r="M524" s="110"/>
    </row>
    <row r="525" spans="13:13">
      <c r="M525" s="110"/>
    </row>
    <row r="526" spans="13:13">
      <c r="M526" s="110"/>
    </row>
    <row r="527" spans="13:13">
      <c r="M527" s="110"/>
    </row>
    <row r="528" spans="13:13">
      <c r="M528" s="110"/>
    </row>
    <row r="529" spans="13:13">
      <c r="M529" s="110"/>
    </row>
    <row r="530" spans="13:13">
      <c r="M530" s="110"/>
    </row>
    <row r="531" spans="13:13">
      <c r="M531" s="110"/>
    </row>
    <row r="532" spans="13:13">
      <c r="M532" s="110"/>
    </row>
    <row r="533" spans="13:13">
      <c r="M533" s="110"/>
    </row>
    <row r="534" spans="13:13">
      <c r="M534" s="110"/>
    </row>
    <row r="535" spans="13:13">
      <c r="M535" s="110"/>
    </row>
  </sheetData>
  <sheetProtection password="D554" sheet="1" objects="1" scenarios="1" insertRows="0"/>
  <mergeCells count="19">
    <mergeCell ref="L8:L10"/>
    <mergeCell ref="D9:D10"/>
    <mergeCell ref="E9:E10"/>
    <mergeCell ref="A8:A10"/>
    <mergeCell ref="B8:B10"/>
    <mergeCell ref="C8:C10"/>
    <mergeCell ref="I9:I10"/>
    <mergeCell ref="J9:J10"/>
    <mergeCell ref="K8:K10"/>
    <mergeCell ref="B46:E46"/>
    <mergeCell ref="B47:E47"/>
    <mergeCell ref="B48:E48"/>
    <mergeCell ref="B49:E49"/>
    <mergeCell ref="B38:H38"/>
    <mergeCell ref="B40:H40"/>
    <mergeCell ref="B42:H42"/>
    <mergeCell ref="B43:E43"/>
    <mergeCell ref="B44:E44"/>
    <mergeCell ref="B45:E45"/>
  </mergeCells>
  <phoneticPr fontId="19" type="noConversion"/>
  <printOptions horizontalCentered="1"/>
  <pageMargins left="0.35433070866141736" right="0.31496062992125984" top="0.78740157480314965" bottom="0.43307086614173229" header="0.35433070866141736" footer="0.23622047244094491"/>
  <pageSetup paperSize="9" scale="57" orientation="landscape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O162"/>
  <sheetViews>
    <sheetView view="pageBreakPreview" zoomScale="70" zoomScaleNormal="70" zoomScaleSheetLayoutView="70" workbookViewId="0">
      <selection activeCell="A15" sqref="A15"/>
    </sheetView>
  </sheetViews>
  <sheetFormatPr defaultColWidth="10.7109375" defaultRowHeight="15.75"/>
  <cols>
    <col min="1" max="1" width="60.7109375" style="37" customWidth="1"/>
    <col min="2" max="2" width="10.7109375" style="98" customWidth="1"/>
    <col min="3" max="3" width="17.7109375" style="37" customWidth="1"/>
    <col min="4" max="4" width="19.7109375" style="37" customWidth="1"/>
    <col min="5" max="6" width="21.7109375" style="37" customWidth="1"/>
    <col min="7" max="16384" width="10.7109375" style="37"/>
  </cols>
  <sheetData>
    <row r="1" spans="1:15">
      <c r="A1" s="19" t="s">
        <v>547</v>
      </c>
      <c r="B1" s="47"/>
      <c r="C1" s="42"/>
      <c r="D1" s="28"/>
      <c r="E1" s="97"/>
    </row>
    <row r="2" spans="1:15">
      <c r="B2" s="282"/>
      <c r="C2" s="55"/>
      <c r="D2" s="54"/>
      <c r="E2" s="101"/>
    </row>
    <row r="3" spans="1:15">
      <c r="A3" s="63" t="str">
        <f>CONCATENATE("на ",UPPER(pdeName))</f>
        <v>на УЕБ МЕДИЯ ГРУП АД</v>
      </c>
      <c r="B3" s="47"/>
      <c r="C3" s="42"/>
      <c r="D3" s="22"/>
      <c r="E3" s="101"/>
    </row>
    <row r="4" spans="1:15">
      <c r="A4" s="63" t="str">
        <f>CONCATENATE("ЕИК по БУЛСТАТ: ", pdeBulstat)</f>
        <v>ЕИК по БУЛСТАТ: 131387286</v>
      </c>
      <c r="B4" s="38"/>
      <c r="C4" s="23"/>
      <c r="D4" s="22"/>
    </row>
    <row r="5" spans="1:15">
      <c r="A5" s="63" t="str">
        <f>CONCATENATE("към ",TEXT(endDate,"dd.mm.yyyy")," г.")</f>
        <v>към 31.12.2024 г.</v>
      </c>
      <c r="B5" s="28"/>
      <c r="C5" s="62"/>
      <c r="D5" s="62"/>
      <c r="E5" s="94"/>
      <c r="F5" s="95"/>
    </row>
    <row r="6" spans="1:15">
      <c r="A6" s="48"/>
      <c r="B6" s="14"/>
      <c r="E6" s="94"/>
      <c r="F6" s="96"/>
    </row>
    <row r="7" spans="1:15">
      <c r="A7" s="49"/>
      <c r="B7" s="14"/>
      <c r="E7" s="50"/>
      <c r="F7" s="33" t="s">
        <v>545</v>
      </c>
    </row>
    <row r="8" spans="1:15" s="100" customFormat="1" ht="78.75">
      <c r="A8" s="289" t="s">
        <v>551</v>
      </c>
      <c r="B8" s="290" t="s">
        <v>11</v>
      </c>
      <c r="C8" s="289" t="s">
        <v>513</v>
      </c>
      <c r="D8" s="289" t="s">
        <v>514</v>
      </c>
      <c r="E8" s="289" t="s">
        <v>515</v>
      </c>
      <c r="F8" s="289" t="s">
        <v>516</v>
      </c>
      <c r="G8" s="99"/>
      <c r="H8" s="99"/>
      <c r="I8" s="99"/>
      <c r="J8" s="99"/>
      <c r="K8" s="99"/>
      <c r="L8" s="99"/>
      <c r="M8" s="99"/>
      <c r="N8" s="99"/>
      <c r="O8" s="99"/>
    </row>
    <row r="9" spans="1:15" s="100" customFormat="1">
      <c r="A9" s="291" t="s">
        <v>17</v>
      </c>
      <c r="B9" s="292" t="s">
        <v>18</v>
      </c>
      <c r="C9" s="291">
        <v>1</v>
      </c>
      <c r="D9" s="291">
        <v>2</v>
      </c>
      <c r="E9" s="291">
        <v>3</v>
      </c>
      <c r="F9" s="291">
        <v>4</v>
      </c>
    </row>
    <row r="10" spans="1:15">
      <c r="A10" s="293" t="s">
        <v>517</v>
      </c>
      <c r="B10" s="294"/>
      <c r="C10" s="262"/>
      <c r="D10" s="262"/>
      <c r="E10" s="262"/>
      <c r="F10" s="262"/>
    </row>
    <row r="11" spans="1:15">
      <c r="A11" s="295" t="s">
        <v>518</v>
      </c>
      <c r="B11" s="290"/>
      <c r="C11" s="262"/>
      <c r="D11" s="262"/>
      <c r="E11" s="262"/>
      <c r="F11" s="262"/>
    </row>
    <row r="12" spans="1:15">
      <c r="A12" s="457" t="s">
        <v>688</v>
      </c>
      <c r="B12" s="458"/>
      <c r="C12" s="79">
        <v>120</v>
      </c>
      <c r="D12" s="79">
        <v>100</v>
      </c>
      <c r="E12" s="79"/>
      <c r="F12" s="260">
        <f>C12-E12</f>
        <v>120</v>
      </c>
    </row>
    <row r="13" spans="1:15">
      <c r="A13" s="457" t="s">
        <v>689</v>
      </c>
      <c r="B13" s="458"/>
      <c r="C13" s="79">
        <v>237</v>
      </c>
      <c r="D13" s="79">
        <v>70</v>
      </c>
      <c r="E13" s="79"/>
      <c r="F13" s="260">
        <f t="shared" ref="F13:F26" si="0">C13-E13</f>
        <v>237</v>
      </c>
    </row>
    <row r="14" spans="1:15">
      <c r="A14" s="457" t="s">
        <v>692</v>
      </c>
      <c r="B14" s="458"/>
      <c r="C14" s="79">
        <v>3300</v>
      </c>
      <c r="D14" s="79">
        <v>100</v>
      </c>
      <c r="E14" s="79"/>
      <c r="F14" s="260">
        <f t="shared" si="0"/>
        <v>3300</v>
      </c>
    </row>
    <row r="15" spans="1:15">
      <c r="A15" s="457" t="s">
        <v>693</v>
      </c>
      <c r="B15" s="458"/>
      <c r="C15" s="79">
        <v>5</v>
      </c>
      <c r="D15" s="79">
        <v>100</v>
      </c>
      <c r="E15" s="79"/>
      <c r="F15" s="260">
        <f t="shared" si="0"/>
        <v>5</v>
      </c>
    </row>
    <row r="16" spans="1:15">
      <c r="A16" s="457">
        <v>5</v>
      </c>
      <c r="B16" s="458"/>
      <c r="C16" s="79"/>
      <c r="D16" s="79"/>
      <c r="E16" s="79"/>
      <c r="F16" s="260">
        <f t="shared" si="0"/>
        <v>0</v>
      </c>
    </row>
    <row r="17" spans="1:6">
      <c r="A17" s="457">
        <v>6</v>
      </c>
      <c r="B17" s="458"/>
      <c r="C17" s="79"/>
      <c r="D17" s="79"/>
      <c r="E17" s="79"/>
      <c r="F17" s="260">
        <f t="shared" si="0"/>
        <v>0</v>
      </c>
    </row>
    <row r="18" spans="1:6">
      <c r="A18" s="457">
        <v>7</v>
      </c>
      <c r="B18" s="458"/>
      <c r="C18" s="79"/>
      <c r="D18" s="79"/>
      <c r="E18" s="79"/>
      <c r="F18" s="260">
        <f t="shared" si="0"/>
        <v>0</v>
      </c>
    </row>
    <row r="19" spans="1:6">
      <c r="A19" s="457">
        <v>8</v>
      </c>
      <c r="B19" s="458"/>
      <c r="C19" s="79"/>
      <c r="D19" s="79"/>
      <c r="E19" s="79"/>
      <c r="F19" s="260">
        <f t="shared" si="0"/>
        <v>0</v>
      </c>
    </row>
    <row r="20" spans="1:6">
      <c r="A20" s="457">
        <v>9</v>
      </c>
      <c r="B20" s="458"/>
      <c r="C20" s="79"/>
      <c r="D20" s="79"/>
      <c r="E20" s="79"/>
      <c r="F20" s="260">
        <f t="shared" si="0"/>
        <v>0</v>
      </c>
    </row>
    <row r="21" spans="1:6">
      <c r="A21" s="457">
        <v>10</v>
      </c>
      <c r="B21" s="458"/>
      <c r="C21" s="79"/>
      <c r="D21" s="79"/>
      <c r="E21" s="79"/>
      <c r="F21" s="260">
        <f t="shared" si="0"/>
        <v>0</v>
      </c>
    </row>
    <row r="22" spans="1:6">
      <c r="A22" s="457">
        <v>11</v>
      </c>
      <c r="B22" s="458"/>
      <c r="C22" s="79"/>
      <c r="D22" s="79"/>
      <c r="E22" s="79"/>
      <c r="F22" s="260">
        <f t="shared" si="0"/>
        <v>0</v>
      </c>
    </row>
    <row r="23" spans="1:6">
      <c r="A23" s="457">
        <v>12</v>
      </c>
      <c r="B23" s="458"/>
      <c r="C23" s="79"/>
      <c r="D23" s="79"/>
      <c r="E23" s="79"/>
      <c r="F23" s="260">
        <f t="shared" si="0"/>
        <v>0</v>
      </c>
    </row>
    <row r="24" spans="1:6">
      <c r="A24" s="457">
        <v>13</v>
      </c>
      <c r="B24" s="458"/>
      <c r="C24" s="79"/>
      <c r="D24" s="79"/>
      <c r="E24" s="79"/>
      <c r="F24" s="260">
        <f t="shared" si="0"/>
        <v>0</v>
      </c>
    </row>
    <row r="25" spans="1:6">
      <c r="A25" s="457">
        <v>14</v>
      </c>
      <c r="B25" s="458"/>
      <c r="C25" s="79"/>
      <c r="D25" s="79"/>
      <c r="E25" s="79"/>
      <c r="F25" s="260">
        <f t="shared" si="0"/>
        <v>0</v>
      </c>
    </row>
    <row r="26" spans="1:6">
      <c r="A26" s="457">
        <v>15</v>
      </c>
      <c r="B26" s="458"/>
      <c r="C26" s="79"/>
      <c r="D26" s="79"/>
      <c r="E26" s="79"/>
      <c r="F26" s="260">
        <f t="shared" si="0"/>
        <v>0</v>
      </c>
    </row>
    <row r="27" spans="1:6">
      <c r="A27" s="296" t="s">
        <v>510</v>
      </c>
      <c r="B27" s="297" t="s">
        <v>519</v>
      </c>
      <c r="C27" s="263">
        <f>SUM(C12:C26)</f>
        <v>3662</v>
      </c>
      <c r="D27" s="263"/>
      <c r="E27" s="263">
        <f>SUM(E12:E26)</f>
        <v>0</v>
      </c>
      <c r="F27" s="263">
        <f>SUM(F12:F26)</f>
        <v>3662</v>
      </c>
    </row>
    <row r="28" spans="1:6">
      <c r="A28" s="295" t="s">
        <v>520</v>
      </c>
      <c r="B28" s="297"/>
      <c r="C28" s="262"/>
      <c r="D28" s="262"/>
      <c r="E28" s="262"/>
      <c r="F28" s="262"/>
    </row>
    <row r="29" spans="1:6">
      <c r="A29" s="457">
        <v>1</v>
      </c>
      <c r="B29" s="458"/>
      <c r="C29" s="79"/>
      <c r="D29" s="79"/>
      <c r="E29" s="79"/>
      <c r="F29" s="260">
        <f>C29-E29</f>
        <v>0</v>
      </c>
    </row>
    <row r="30" spans="1:6">
      <c r="A30" s="457">
        <v>2</v>
      </c>
      <c r="B30" s="458"/>
      <c r="C30" s="79"/>
      <c r="D30" s="79"/>
      <c r="E30" s="79"/>
      <c r="F30" s="260">
        <f t="shared" ref="F30:F43" si="1">C30-E30</f>
        <v>0</v>
      </c>
    </row>
    <row r="31" spans="1:6">
      <c r="A31" s="457">
        <v>3</v>
      </c>
      <c r="B31" s="458"/>
      <c r="C31" s="79"/>
      <c r="D31" s="79"/>
      <c r="E31" s="79"/>
      <c r="F31" s="260">
        <f t="shared" si="1"/>
        <v>0</v>
      </c>
    </row>
    <row r="32" spans="1:6">
      <c r="A32" s="457">
        <v>4</v>
      </c>
      <c r="B32" s="458"/>
      <c r="C32" s="79"/>
      <c r="D32" s="79"/>
      <c r="E32" s="79"/>
      <c r="F32" s="260">
        <f t="shared" si="1"/>
        <v>0</v>
      </c>
    </row>
    <row r="33" spans="1:6">
      <c r="A33" s="457">
        <v>5</v>
      </c>
      <c r="B33" s="458"/>
      <c r="C33" s="79"/>
      <c r="D33" s="79"/>
      <c r="E33" s="79"/>
      <c r="F33" s="260">
        <f t="shared" si="1"/>
        <v>0</v>
      </c>
    </row>
    <row r="34" spans="1:6">
      <c r="A34" s="457">
        <v>6</v>
      </c>
      <c r="B34" s="458"/>
      <c r="C34" s="79"/>
      <c r="D34" s="79"/>
      <c r="E34" s="79"/>
      <c r="F34" s="260">
        <f t="shared" si="1"/>
        <v>0</v>
      </c>
    </row>
    <row r="35" spans="1:6">
      <c r="A35" s="457">
        <v>7</v>
      </c>
      <c r="B35" s="458"/>
      <c r="C35" s="79"/>
      <c r="D35" s="79"/>
      <c r="E35" s="79"/>
      <c r="F35" s="260">
        <f t="shared" si="1"/>
        <v>0</v>
      </c>
    </row>
    <row r="36" spans="1:6">
      <c r="A36" s="457">
        <v>8</v>
      </c>
      <c r="B36" s="458"/>
      <c r="C36" s="79"/>
      <c r="D36" s="79"/>
      <c r="E36" s="79"/>
      <c r="F36" s="260">
        <f t="shared" si="1"/>
        <v>0</v>
      </c>
    </row>
    <row r="37" spans="1:6">
      <c r="A37" s="457">
        <v>9</v>
      </c>
      <c r="B37" s="458"/>
      <c r="C37" s="79"/>
      <c r="D37" s="79"/>
      <c r="E37" s="79"/>
      <c r="F37" s="260">
        <f t="shared" si="1"/>
        <v>0</v>
      </c>
    </row>
    <row r="38" spans="1:6">
      <c r="A38" s="457">
        <v>10</v>
      </c>
      <c r="B38" s="458"/>
      <c r="C38" s="79"/>
      <c r="D38" s="79"/>
      <c r="E38" s="79"/>
      <c r="F38" s="260">
        <f t="shared" si="1"/>
        <v>0</v>
      </c>
    </row>
    <row r="39" spans="1:6">
      <c r="A39" s="457">
        <v>11</v>
      </c>
      <c r="B39" s="458"/>
      <c r="C39" s="79"/>
      <c r="D39" s="79"/>
      <c r="E39" s="79"/>
      <c r="F39" s="260">
        <f t="shared" si="1"/>
        <v>0</v>
      </c>
    </row>
    <row r="40" spans="1:6">
      <c r="A40" s="457">
        <v>12</v>
      </c>
      <c r="B40" s="458"/>
      <c r="C40" s="79"/>
      <c r="D40" s="79"/>
      <c r="E40" s="79"/>
      <c r="F40" s="260">
        <f t="shared" si="1"/>
        <v>0</v>
      </c>
    </row>
    <row r="41" spans="1:6">
      <c r="A41" s="457">
        <v>13</v>
      </c>
      <c r="B41" s="458"/>
      <c r="C41" s="79"/>
      <c r="D41" s="79"/>
      <c r="E41" s="79"/>
      <c r="F41" s="260">
        <f t="shared" si="1"/>
        <v>0</v>
      </c>
    </row>
    <row r="42" spans="1:6">
      <c r="A42" s="457">
        <v>14</v>
      </c>
      <c r="B42" s="458"/>
      <c r="C42" s="79"/>
      <c r="D42" s="79"/>
      <c r="E42" s="79"/>
      <c r="F42" s="260">
        <f t="shared" si="1"/>
        <v>0</v>
      </c>
    </row>
    <row r="43" spans="1:6">
      <c r="A43" s="457">
        <v>15</v>
      </c>
      <c r="B43" s="458"/>
      <c r="C43" s="79"/>
      <c r="D43" s="79"/>
      <c r="E43" s="79"/>
      <c r="F43" s="260">
        <f t="shared" si="1"/>
        <v>0</v>
      </c>
    </row>
    <row r="44" spans="1:6">
      <c r="A44" s="296" t="s">
        <v>512</v>
      </c>
      <c r="B44" s="297" t="s">
        <v>521</v>
      </c>
      <c r="C44" s="263">
        <f>SUM(C29:C43)</f>
        <v>0</v>
      </c>
      <c r="D44" s="263"/>
      <c r="E44" s="263">
        <f>SUM(E29:E43)</f>
        <v>0</v>
      </c>
      <c r="F44" s="263">
        <f>SUM(F29:F43)</f>
        <v>0</v>
      </c>
    </row>
    <row r="45" spans="1:6">
      <c r="A45" s="295" t="s">
        <v>522</v>
      </c>
      <c r="B45" s="298"/>
      <c r="C45" s="299"/>
      <c r="D45" s="262"/>
      <c r="E45" s="262"/>
      <c r="F45" s="262"/>
    </row>
    <row r="46" spans="1:6">
      <c r="A46" s="457">
        <v>1</v>
      </c>
      <c r="B46" s="458"/>
      <c r="C46" s="79"/>
      <c r="D46" s="79"/>
      <c r="E46" s="79"/>
      <c r="F46" s="260">
        <f>C46-E46</f>
        <v>0</v>
      </c>
    </row>
    <row r="47" spans="1:6">
      <c r="A47" s="457">
        <v>2</v>
      </c>
      <c r="B47" s="458"/>
      <c r="C47" s="79"/>
      <c r="D47" s="79"/>
      <c r="E47" s="79"/>
      <c r="F47" s="260">
        <f t="shared" ref="F47:F60" si="2">C47-E47</f>
        <v>0</v>
      </c>
    </row>
    <row r="48" spans="1:6">
      <c r="A48" s="457">
        <v>3</v>
      </c>
      <c r="B48" s="458"/>
      <c r="C48" s="79"/>
      <c r="D48" s="79"/>
      <c r="E48" s="79"/>
      <c r="F48" s="260">
        <f t="shared" si="2"/>
        <v>0</v>
      </c>
    </row>
    <row r="49" spans="1:6">
      <c r="A49" s="457">
        <v>4</v>
      </c>
      <c r="B49" s="458"/>
      <c r="C49" s="79"/>
      <c r="D49" s="79"/>
      <c r="E49" s="79"/>
      <c r="F49" s="260">
        <f t="shared" si="2"/>
        <v>0</v>
      </c>
    </row>
    <row r="50" spans="1:6">
      <c r="A50" s="457">
        <v>5</v>
      </c>
      <c r="B50" s="458"/>
      <c r="C50" s="79"/>
      <c r="D50" s="79"/>
      <c r="E50" s="79"/>
      <c r="F50" s="260">
        <f t="shared" si="2"/>
        <v>0</v>
      </c>
    </row>
    <row r="51" spans="1:6">
      <c r="A51" s="457">
        <v>6</v>
      </c>
      <c r="B51" s="458"/>
      <c r="C51" s="79"/>
      <c r="D51" s="79"/>
      <c r="E51" s="79"/>
      <c r="F51" s="260">
        <f t="shared" si="2"/>
        <v>0</v>
      </c>
    </row>
    <row r="52" spans="1:6">
      <c r="A52" s="457">
        <v>7</v>
      </c>
      <c r="B52" s="458"/>
      <c r="C52" s="79"/>
      <c r="D52" s="79"/>
      <c r="E52" s="79"/>
      <c r="F52" s="260">
        <f t="shared" si="2"/>
        <v>0</v>
      </c>
    </row>
    <row r="53" spans="1:6">
      <c r="A53" s="457">
        <v>8</v>
      </c>
      <c r="B53" s="458"/>
      <c r="C53" s="79"/>
      <c r="D53" s="79"/>
      <c r="E53" s="79"/>
      <c r="F53" s="260">
        <f t="shared" si="2"/>
        <v>0</v>
      </c>
    </row>
    <row r="54" spans="1:6">
      <c r="A54" s="457">
        <v>9</v>
      </c>
      <c r="B54" s="458"/>
      <c r="C54" s="79"/>
      <c r="D54" s="79"/>
      <c r="E54" s="79"/>
      <c r="F54" s="260">
        <f t="shared" si="2"/>
        <v>0</v>
      </c>
    </row>
    <row r="55" spans="1:6">
      <c r="A55" s="457">
        <v>10</v>
      </c>
      <c r="B55" s="458"/>
      <c r="C55" s="79"/>
      <c r="D55" s="79"/>
      <c r="E55" s="79"/>
      <c r="F55" s="260">
        <f t="shared" si="2"/>
        <v>0</v>
      </c>
    </row>
    <row r="56" spans="1:6">
      <c r="A56" s="457">
        <v>11</v>
      </c>
      <c r="B56" s="458"/>
      <c r="C56" s="79"/>
      <c r="D56" s="79"/>
      <c r="E56" s="79"/>
      <c r="F56" s="260">
        <f t="shared" si="2"/>
        <v>0</v>
      </c>
    </row>
    <row r="57" spans="1:6">
      <c r="A57" s="457">
        <v>12</v>
      </c>
      <c r="B57" s="458"/>
      <c r="C57" s="79"/>
      <c r="D57" s="79"/>
      <c r="E57" s="79"/>
      <c r="F57" s="260">
        <f t="shared" si="2"/>
        <v>0</v>
      </c>
    </row>
    <row r="58" spans="1:6">
      <c r="A58" s="457">
        <v>13</v>
      </c>
      <c r="B58" s="458"/>
      <c r="C58" s="79"/>
      <c r="D58" s="79"/>
      <c r="E58" s="79"/>
      <c r="F58" s="260">
        <f t="shared" si="2"/>
        <v>0</v>
      </c>
    </row>
    <row r="59" spans="1:6">
      <c r="A59" s="457">
        <v>14</v>
      </c>
      <c r="B59" s="458"/>
      <c r="C59" s="79"/>
      <c r="D59" s="79"/>
      <c r="E59" s="79"/>
      <c r="F59" s="260">
        <f t="shared" si="2"/>
        <v>0</v>
      </c>
    </row>
    <row r="60" spans="1:6">
      <c r="A60" s="457">
        <v>15</v>
      </c>
      <c r="B60" s="458"/>
      <c r="C60" s="79"/>
      <c r="D60" s="79"/>
      <c r="E60" s="79"/>
      <c r="F60" s="260">
        <f t="shared" si="2"/>
        <v>0</v>
      </c>
    </row>
    <row r="61" spans="1:6">
      <c r="A61" s="296" t="s">
        <v>523</v>
      </c>
      <c r="B61" s="297" t="s">
        <v>524</v>
      </c>
      <c r="C61" s="263">
        <f>SUM(C46:C60)</f>
        <v>0</v>
      </c>
      <c r="D61" s="263"/>
      <c r="E61" s="263">
        <f>SUM(E46:E60)</f>
        <v>0</v>
      </c>
      <c r="F61" s="263">
        <f>SUM(F46:F60)</f>
        <v>0</v>
      </c>
    </row>
    <row r="62" spans="1:6">
      <c r="A62" s="293" t="s">
        <v>525</v>
      </c>
      <c r="B62" s="297"/>
      <c r="C62" s="262"/>
      <c r="D62" s="262"/>
      <c r="E62" s="262"/>
      <c r="F62" s="262"/>
    </row>
    <row r="63" spans="1:6">
      <c r="A63" s="457">
        <v>1</v>
      </c>
      <c r="B63" s="458"/>
      <c r="C63" s="79"/>
      <c r="D63" s="79"/>
      <c r="E63" s="79"/>
      <c r="F63" s="260">
        <f>C63-E63</f>
        <v>0</v>
      </c>
    </row>
    <row r="64" spans="1:6">
      <c r="A64" s="457">
        <v>2</v>
      </c>
      <c r="B64" s="458"/>
      <c r="C64" s="79"/>
      <c r="D64" s="79"/>
      <c r="E64" s="79"/>
      <c r="F64" s="260">
        <f t="shared" ref="F64:F77" si="3">C64-E64</f>
        <v>0</v>
      </c>
    </row>
    <row r="65" spans="1:6">
      <c r="A65" s="457">
        <v>3</v>
      </c>
      <c r="B65" s="458"/>
      <c r="C65" s="79"/>
      <c r="D65" s="79"/>
      <c r="E65" s="79"/>
      <c r="F65" s="260">
        <f t="shared" si="3"/>
        <v>0</v>
      </c>
    </row>
    <row r="66" spans="1:6">
      <c r="A66" s="457">
        <v>4</v>
      </c>
      <c r="B66" s="458"/>
      <c r="C66" s="79"/>
      <c r="D66" s="79"/>
      <c r="E66" s="79"/>
      <c r="F66" s="260">
        <f t="shared" si="3"/>
        <v>0</v>
      </c>
    </row>
    <row r="67" spans="1:6">
      <c r="A67" s="457">
        <v>5</v>
      </c>
      <c r="B67" s="458"/>
      <c r="C67" s="79"/>
      <c r="D67" s="79"/>
      <c r="E67" s="79"/>
      <c r="F67" s="260">
        <f t="shared" si="3"/>
        <v>0</v>
      </c>
    </row>
    <row r="68" spans="1:6">
      <c r="A68" s="457">
        <v>6</v>
      </c>
      <c r="B68" s="458"/>
      <c r="C68" s="79"/>
      <c r="D68" s="79"/>
      <c r="E68" s="79"/>
      <c r="F68" s="260">
        <f t="shared" si="3"/>
        <v>0</v>
      </c>
    </row>
    <row r="69" spans="1:6">
      <c r="A69" s="457">
        <v>7</v>
      </c>
      <c r="B69" s="458"/>
      <c r="C69" s="79"/>
      <c r="D69" s="79"/>
      <c r="E69" s="79"/>
      <c r="F69" s="260">
        <f t="shared" si="3"/>
        <v>0</v>
      </c>
    </row>
    <row r="70" spans="1:6">
      <c r="A70" s="457">
        <v>8</v>
      </c>
      <c r="B70" s="458"/>
      <c r="C70" s="79"/>
      <c r="D70" s="79"/>
      <c r="E70" s="79"/>
      <c r="F70" s="260">
        <f t="shared" si="3"/>
        <v>0</v>
      </c>
    </row>
    <row r="71" spans="1:6">
      <c r="A71" s="457">
        <v>9</v>
      </c>
      <c r="B71" s="458"/>
      <c r="C71" s="79"/>
      <c r="D71" s="79"/>
      <c r="E71" s="79"/>
      <c r="F71" s="260">
        <f t="shared" si="3"/>
        <v>0</v>
      </c>
    </row>
    <row r="72" spans="1:6">
      <c r="A72" s="457">
        <v>10</v>
      </c>
      <c r="B72" s="458"/>
      <c r="C72" s="79"/>
      <c r="D72" s="79"/>
      <c r="E72" s="79"/>
      <c r="F72" s="260">
        <f t="shared" si="3"/>
        <v>0</v>
      </c>
    </row>
    <row r="73" spans="1:6">
      <c r="A73" s="457">
        <v>11</v>
      </c>
      <c r="B73" s="458"/>
      <c r="C73" s="79"/>
      <c r="D73" s="79"/>
      <c r="E73" s="79"/>
      <c r="F73" s="260">
        <f t="shared" si="3"/>
        <v>0</v>
      </c>
    </row>
    <row r="74" spans="1:6">
      <c r="A74" s="457">
        <v>12</v>
      </c>
      <c r="B74" s="458"/>
      <c r="C74" s="79"/>
      <c r="D74" s="79"/>
      <c r="E74" s="79"/>
      <c r="F74" s="260">
        <f t="shared" si="3"/>
        <v>0</v>
      </c>
    </row>
    <row r="75" spans="1:6">
      <c r="A75" s="457">
        <v>13</v>
      </c>
      <c r="B75" s="458"/>
      <c r="C75" s="79"/>
      <c r="D75" s="79"/>
      <c r="E75" s="79"/>
      <c r="F75" s="260">
        <f t="shared" si="3"/>
        <v>0</v>
      </c>
    </row>
    <row r="76" spans="1:6">
      <c r="A76" s="457">
        <v>14</v>
      </c>
      <c r="B76" s="458"/>
      <c r="C76" s="79"/>
      <c r="D76" s="79"/>
      <c r="E76" s="79"/>
      <c r="F76" s="260">
        <f t="shared" si="3"/>
        <v>0</v>
      </c>
    </row>
    <row r="77" spans="1:6">
      <c r="A77" s="457">
        <v>15</v>
      </c>
      <c r="B77" s="458"/>
      <c r="C77" s="79"/>
      <c r="D77" s="79"/>
      <c r="E77" s="79"/>
      <c r="F77" s="260">
        <f t="shared" si="3"/>
        <v>0</v>
      </c>
    </row>
    <row r="78" spans="1:6">
      <c r="A78" s="296" t="s">
        <v>511</v>
      </c>
      <c r="B78" s="297" t="s">
        <v>526</v>
      </c>
      <c r="C78" s="263">
        <f>SUM(C63:C77)</f>
        <v>0</v>
      </c>
      <c r="D78" s="263"/>
      <c r="E78" s="263">
        <f>SUM(E63:E77)</f>
        <v>0</v>
      </c>
      <c r="F78" s="263">
        <f>SUM(F63:F77)</f>
        <v>0</v>
      </c>
    </row>
    <row r="79" spans="1:6">
      <c r="A79" s="300" t="s">
        <v>527</v>
      </c>
      <c r="B79" s="297" t="s">
        <v>528</v>
      </c>
      <c r="C79" s="263">
        <f>C78+C61+C44+C27</f>
        <v>3662</v>
      </c>
      <c r="D79" s="263"/>
      <c r="E79" s="263">
        <f>E78+E61+E44+E27</f>
        <v>0</v>
      </c>
      <c r="F79" s="263">
        <f>F78+F61+F44+F27</f>
        <v>3662</v>
      </c>
    </row>
    <row r="80" spans="1:6">
      <c r="A80" s="293" t="s">
        <v>529</v>
      </c>
      <c r="B80" s="297"/>
      <c r="C80" s="261"/>
      <c r="D80" s="261"/>
      <c r="E80" s="261"/>
      <c r="F80" s="261"/>
    </row>
    <row r="81" spans="1:6">
      <c r="A81" s="295" t="s">
        <v>518</v>
      </c>
      <c r="B81" s="301"/>
      <c r="C81" s="262"/>
      <c r="D81" s="262"/>
      <c r="E81" s="262"/>
      <c r="F81" s="262"/>
    </row>
    <row r="82" spans="1:6">
      <c r="A82" s="457">
        <v>1</v>
      </c>
      <c r="B82" s="458"/>
      <c r="C82" s="79"/>
      <c r="D82" s="79"/>
      <c r="E82" s="79"/>
      <c r="F82" s="260">
        <f>C82-E82</f>
        <v>0</v>
      </c>
    </row>
    <row r="83" spans="1:6">
      <c r="A83" s="457">
        <v>2</v>
      </c>
      <c r="B83" s="458"/>
      <c r="C83" s="79"/>
      <c r="D83" s="79"/>
      <c r="E83" s="79"/>
      <c r="F83" s="260">
        <f t="shared" ref="F83:F96" si="4">C83-E83</f>
        <v>0</v>
      </c>
    </row>
    <row r="84" spans="1:6">
      <c r="A84" s="457">
        <v>3</v>
      </c>
      <c r="B84" s="458"/>
      <c r="C84" s="79"/>
      <c r="D84" s="79"/>
      <c r="E84" s="79"/>
      <c r="F84" s="260">
        <f t="shared" si="4"/>
        <v>0</v>
      </c>
    </row>
    <row r="85" spans="1:6">
      <c r="A85" s="457">
        <v>4</v>
      </c>
      <c r="B85" s="458"/>
      <c r="C85" s="79"/>
      <c r="D85" s="79"/>
      <c r="E85" s="79"/>
      <c r="F85" s="260">
        <f t="shared" si="4"/>
        <v>0</v>
      </c>
    </row>
    <row r="86" spans="1:6">
      <c r="A86" s="457">
        <v>5</v>
      </c>
      <c r="B86" s="458"/>
      <c r="C86" s="79"/>
      <c r="D86" s="79"/>
      <c r="E86" s="79"/>
      <c r="F86" s="260">
        <f t="shared" si="4"/>
        <v>0</v>
      </c>
    </row>
    <row r="87" spans="1:6">
      <c r="A87" s="457">
        <v>6</v>
      </c>
      <c r="B87" s="458"/>
      <c r="C87" s="79"/>
      <c r="D87" s="79"/>
      <c r="E87" s="79"/>
      <c r="F87" s="260">
        <f t="shared" si="4"/>
        <v>0</v>
      </c>
    </row>
    <row r="88" spans="1:6">
      <c r="A88" s="457">
        <v>7</v>
      </c>
      <c r="B88" s="458"/>
      <c r="C88" s="79"/>
      <c r="D88" s="79"/>
      <c r="E88" s="79"/>
      <c r="F88" s="260">
        <f t="shared" si="4"/>
        <v>0</v>
      </c>
    </row>
    <row r="89" spans="1:6">
      <c r="A89" s="457">
        <v>8</v>
      </c>
      <c r="B89" s="458"/>
      <c r="C89" s="79"/>
      <c r="D89" s="79"/>
      <c r="E89" s="79"/>
      <c r="F89" s="260">
        <f t="shared" si="4"/>
        <v>0</v>
      </c>
    </row>
    <row r="90" spans="1:6">
      <c r="A90" s="457">
        <v>9</v>
      </c>
      <c r="B90" s="458"/>
      <c r="C90" s="79"/>
      <c r="D90" s="79"/>
      <c r="E90" s="79"/>
      <c r="F90" s="260">
        <f t="shared" si="4"/>
        <v>0</v>
      </c>
    </row>
    <row r="91" spans="1:6">
      <c r="A91" s="457">
        <v>10</v>
      </c>
      <c r="B91" s="458"/>
      <c r="C91" s="79"/>
      <c r="D91" s="79"/>
      <c r="E91" s="79"/>
      <c r="F91" s="260">
        <f t="shared" si="4"/>
        <v>0</v>
      </c>
    </row>
    <row r="92" spans="1:6">
      <c r="A92" s="457">
        <v>11</v>
      </c>
      <c r="B92" s="458"/>
      <c r="C92" s="79"/>
      <c r="D92" s="79"/>
      <c r="E92" s="79"/>
      <c r="F92" s="260">
        <f t="shared" si="4"/>
        <v>0</v>
      </c>
    </row>
    <row r="93" spans="1:6">
      <c r="A93" s="457">
        <v>12</v>
      </c>
      <c r="B93" s="458"/>
      <c r="C93" s="79"/>
      <c r="D93" s="79"/>
      <c r="E93" s="79"/>
      <c r="F93" s="260">
        <f t="shared" si="4"/>
        <v>0</v>
      </c>
    </row>
    <row r="94" spans="1:6">
      <c r="A94" s="457">
        <v>13</v>
      </c>
      <c r="B94" s="458"/>
      <c r="C94" s="79"/>
      <c r="D94" s="79"/>
      <c r="E94" s="79"/>
      <c r="F94" s="260">
        <f t="shared" si="4"/>
        <v>0</v>
      </c>
    </row>
    <row r="95" spans="1:6">
      <c r="A95" s="457">
        <v>14</v>
      </c>
      <c r="B95" s="458"/>
      <c r="C95" s="79"/>
      <c r="D95" s="79"/>
      <c r="E95" s="79"/>
      <c r="F95" s="260">
        <f t="shared" si="4"/>
        <v>0</v>
      </c>
    </row>
    <row r="96" spans="1:6">
      <c r="A96" s="457">
        <v>15</v>
      </c>
      <c r="B96" s="458"/>
      <c r="C96" s="79"/>
      <c r="D96" s="79"/>
      <c r="E96" s="79"/>
      <c r="F96" s="260">
        <f t="shared" si="4"/>
        <v>0</v>
      </c>
    </row>
    <row r="97" spans="1:6">
      <c r="A97" s="296" t="s">
        <v>510</v>
      </c>
      <c r="B97" s="297" t="s">
        <v>530</v>
      </c>
      <c r="C97" s="263">
        <f>SUM(C82:C96)</f>
        <v>0</v>
      </c>
      <c r="D97" s="263"/>
      <c r="E97" s="263">
        <f>SUM(E82:E96)</f>
        <v>0</v>
      </c>
      <c r="F97" s="263">
        <f>SUM(F82:F96)</f>
        <v>0</v>
      </c>
    </row>
    <row r="98" spans="1:6">
      <c r="A98" s="295" t="s">
        <v>520</v>
      </c>
      <c r="B98" s="302"/>
      <c r="C98" s="261"/>
      <c r="D98" s="261"/>
      <c r="E98" s="261"/>
      <c r="F98" s="261"/>
    </row>
    <row r="99" spans="1:6">
      <c r="A99" s="457">
        <v>1</v>
      </c>
      <c r="B99" s="458"/>
      <c r="C99" s="79"/>
      <c r="D99" s="79"/>
      <c r="E99" s="79"/>
      <c r="F99" s="260">
        <f>C99-E99</f>
        <v>0</v>
      </c>
    </row>
    <row r="100" spans="1:6">
      <c r="A100" s="457">
        <v>2</v>
      </c>
      <c r="B100" s="458"/>
      <c r="C100" s="79"/>
      <c r="D100" s="79"/>
      <c r="E100" s="79"/>
      <c r="F100" s="260">
        <f t="shared" ref="F100:F113" si="5">C100-E100</f>
        <v>0</v>
      </c>
    </row>
    <row r="101" spans="1:6">
      <c r="A101" s="457">
        <v>3</v>
      </c>
      <c r="B101" s="458"/>
      <c r="C101" s="79"/>
      <c r="D101" s="79"/>
      <c r="E101" s="79"/>
      <c r="F101" s="260">
        <f t="shared" si="5"/>
        <v>0</v>
      </c>
    </row>
    <row r="102" spans="1:6">
      <c r="A102" s="457">
        <v>4</v>
      </c>
      <c r="B102" s="458"/>
      <c r="C102" s="79"/>
      <c r="D102" s="79"/>
      <c r="E102" s="79"/>
      <c r="F102" s="260">
        <f t="shared" si="5"/>
        <v>0</v>
      </c>
    </row>
    <row r="103" spans="1:6">
      <c r="A103" s="457">
        <v>5</v>
      </c>
      <c r="B103" s="458"/>
      <c r="C103" s="79"/>
      <c r="D103" s="79"/>
      <c r="E103" s="79"/>
      <c r="F103" s="260">
        <f t="shared" si="5"/>
        <v>0</v>
      </c>
    </row>
    <row r="104" spans="1:6">
      <c r="A104" s="457">
        <v>6</v>
      </c>
      <c r="B104" s="458"/>
      <c r="C104" s="79"/>
      <c r="D104" s="79"/>
      <c r="E104" s="79"/>
      <c r="F104" s="260">
        <f t="shared" si="5"/>
        <v>0</v>
      </c>
    </row>
    <row r="105" spans="1:6">
      <c r="A105" s="457">
        <v>7</v>
      </c>
      <c r="B105" s="458"/>
      <c r="C105" s="79"/>
      <c r="D105" s="79"/>
      <c r="E105" s="79"/>
      <c r="F105" s="260">
        <f t="shared" si="5"/>
        <v>0</v>
      </c>
    </row>
    <row r="106" spans="1:6">
      <c r="A106" s="457">
        <v>8</v>
      </c>
      <c r="B106" s="458"/>
      <c r="C106" s="79"/>
      <c r="D106" s="79"/>
      <c r="E106" s="79"/>
      <c r="F106" s="260">
        <f t="shared" si="5"/>
        <v>0</v>
      </c>
    </row>
    <row r="107" spans="1:6">
      <c r="A107" s="457">
        <v>9</v>
      </c>
      <c r="B107" s="458"/>
      <c r="C107" s="79"/>
      <c r="D107" s="79"/>
      <c r="E107" s="79"/>
      <c r="F107" s="260">
        <f t="shared" si="5"/>
        <v>0</v>
      </c>
    </row>
    <row r="108" spans="1:6">
      <c r="A108" s="457">
        <v>10</v>
      </c>
      <c r="B108" s="458"/>
      <c r="C108" s="79"/>
      <c r="D108" s="79"/>
      <c r="E108" s="79"/>
      <c r="F108" s="260">
        <f t="shared" si="5"/>
        <v>0</v>
      </c>
    </row>
    <row r="109" spans="1:6">
      <c r="A109" s="457">
        <v>11</v>
      </c>
      <c r="B109" s="458"/>
      <c r="C109" s="79"/>
      <c r="D109" s="79"/>
      <c r="E109" s="79"/>
      <c r="F109" s="260">
        <f t="shared" si="5"/>
        <v>0</v>
      </c>
    </row>
    <row r="110" spans="1:6">
      <c r="A110" s="457">
        <v>12</v>
      </c>
      <c r="B110" s="458"/>
      <c r="C110" s="79"/>
      <c r="D110" s="79"/>
      <c r="E110" s="79"/>
      <c r="F110" s="260">
        <f t="shared" si="5"/>
        <v>0</v>
      </c>
    </row>
    <row r="111" spans="1:6">
      <c r="A111" s="457">
        <v>13</v>
      </c>
      <c r="B111" s="458"/>
      <c r="C111" s="79"/>
      <c r="D111" s="79"/>
      <c r="E111" s="79"/>
      <c r="F111" s="260">
        <f t="shared" si="5"/>
        <v>0</v>
      </c>
    </row>
    <row r="112" spans="1:6">
      <c r="A112" s="457">
        <v>14</v>
      </c>
      <c r="B112" s="458"/>
      <c r="C112" s="79"/>
      <c r="D112" s="79"/>
      <c r="E112" s="79"/>
      <c r="F112" s="260">
        <f t="shared" si="5"/>
        <v>0</v>
      </c>
    </row>
    <row r="113" spans="1:6">
      <c r="A113" s="457">
        <v>15</v>
      </c>
      <c r="B113" s="458"/>
      <c r="C113" s="79"/>
      <c r="D113" s="79"/>
      <c r="E113" s="79"/>
      <c r="F113" s="260">
        <f t="shared" si="5"/>
        <v>0</v>
      </c>
    </row>
    <row r="114" spans="1:6">
      <c r="A114" s="296" t="s">
        <v>512</v>
      </c>
      <c r="B114" s="297" t="s">
        <v>531</v>
      </c>
      <c r="C114" s="263">
        <f>SUM(C99:C113)</f>
        <v>0</v>
      </c>
      <c r="D114" s="263"/>
      <c r="E114" s="263">
        <f>SUM(E99:E113)</f>
        <v>0</v>
      </c>
      <c r="F114" s="263">
        <f>SUM(F99:F113)</f>
        <v>0</v>
      </c>
    </row>
    <row r="115" spans="1:6" ht="21.75" customHeight="1">
      <c r="A115" s="295" t="s">
        <v>522</v>
      </c>
      <c r="B115" s="297"/>
      <c r="C115" s="262"/>
      <c r="D115" s="262"/>
      <c r="E115" s="262"/>
      <c r="F115" s="262"/>
    </row>
    <row r="116" spans="1:6">
      <c r="A116" s="457">
        <v>1</v>
      </c>
      <c r="B116" s="458"/>
      <c r="C116" s="79"/>
      <c r="D116" s="79"/>
      <c r="E116" s="79"/>
      <c r="F116" s="260">
        <f>C116-E116</f>
        <v>0</v>
      </c>
    </row>
    <row r="117" spans="1:6">
      <c r="A117" s="457">
        <v>2</v>
      </c>
      <c r="B117" s="458"/>
      <c r="C117" s="79"/>
      <c r="D117" s="79"/>
      <c r="E117" s="79"/>
      <c r="F117" s="260">
        <f t="shared" ref="F117:F130" si="6">C117-E117</f>
        <v>0</v>
      </c>
    </row>
    <row r="118" spans="1:6">
      <c r="A118" s="457">
        <v>3</v>
      </c>
      <c r="B118" s="458"/>
      <c r="C118" s="79"/>
      <c r="D118" s="79"/>
      <c r="E118" s="79"/>
      <c r="F118" s="260">
        <f t="shared" si="6"/>
        <v>0</v>
      </c>
    </row>
    <row r="119" spans="1:6">
      <c r="A119" s="457">
        <v>4</v>
      </c>
      <c r="B119" s="458"/>
      <c r="C119" s="79"/>
      <c r="D119" s="79"/>
      <c r="E119" s="79"/>
      <c r="F119" s="260">
        <f t="shared" si="6"/>
        <v>0</v>
      </c>
    </row>
    <row r="120" spans="1:6">
      <c r="A120" s="457">
        <v>5</v>
      </c>
      <c r="B120" s="458"/>
      <c r="C120" s="79"/>
      <c r="D120" s="79"/>
      <c r="E120" s="79"/>
      <c r="F120" s="260">
        <f t="shared" si="6"/>
        <v>0</v>
      </c>
    </row>
    <row r="121" spans="1:6">
      <c r="A121" s="457">
        <v>6</v>
      </c>
      <c r="B121" s="458"/>
      <c r="C121" s="79"/>
      <c r="D121" s="79"/>
      <c r="E121" s="79"/>
      <c r="F121" s="260">
        <f t="shared" si="6"/>
        <v>0</v>
      </c>
    </row>
    <row r="122" spans="1:6">
      <c r="A122" s="457">
        <v>7</v>
      </c>
      <c r="B122" s="458"/>
      <c r="C122" s="79"/>
      <c r="D122" s="79"/>
      <c r="E122" s="79"/>
      <c r="F122" s="260">
        <f t="shared" si="6"/>
        <v>0</v>
      </c>
    </row>
    <row r="123" spans="1:6">
      <c r="A123" s="457">
        <v>8</v>
      </c>
      <c r="B123" s="458"/>
      <c r="C123" s="79"/>
      <c r="D123" s="79"/>
      <c r="E123" s="79"/>
      <c r="F123" s="260">
        <f t="shared" si="6"/>
        <v>0</v>
      </c>
    </row>
    <row r="124" spans="1:6">
      <c r="A124" s="457">
        <v>9</v>
      </c>
      <c r="B124" s="458"/>
      <c r="C124" s="79"/>
      <c r="D124" s="79"/>
      <c r="E124" s="79"/>
      <c r="F124" s="260">
        <f t="shared" si="6"/>
        <v>0</v>
      </c>
    </row>
    <row r="125" spans="1:6">
      <c r="A125" s="457">
        <v>10</v>
      </c>
      <c r="B125" s="458"/>
      <c r="C125" s="79"/>
      <c r="D125" s="79"/>
      <c r="E125" s="79"/>
      <c r="F125" s="260">
        <f t="shared" si="6"/>
        <v>0</v>
      </c>
    </row>
    <row r="126" spans="1:6">
      <c r="A126" s="457">
        <v>11</v>
      </c>
      <c r="B126" s="458"/>
      <c r="C126" s="79"/>
      <c r="D126" s="79"/>
      <c r="E126" s="79"/>
      <c r="F126" s="260">
        <f t="shared" si="6"/>
        <v>0</v>
      </c>
    </row>
    <row r="127" spans="1:6">
      <c r="A127" s="457">
        <v>12</v>
      </c>
      <c r="B127" s="458"/>
      <c r="C127" s="79"/>
      <c r="D127" s="79"/>
      <c r="E127" s="79"/>
      <c r="F127" s="260">
        <f t="shared" si="6"/>
        <v>0</v>
      </c>
    </row>
    <row r="128" spans="1:6">
      <c r="A128" s="457">
        <v>13</v>
      </c>
      <c r="B128" s="458"/>
      <c r="C128" s="79"/>
      <c r="D128" s="79"/>
      <c r="E128" s="79"/>
      <c r="F128" s="260">
        <f t="shared" si="6"/>
        <v>0</v>
      </c>
    </row>
    <row r="129" spans="1:6">
      <c r="A129" s="457">
        <v>14</v>
      </c>
      <c r="B129" s="458"/>
      <c r="C129" s="79"/>
      <c r="D129" s="79"/>
      <c r="E129" s="79"/>
      <c r="F129" s="260">
        <f t="shared" si="6"/>
        <v>0</v>
      </c>
    </row>
    <row r="130" spans="1:6">
      <c r="A130" s="457">
        <v>15</v>
      </c>
      <c r="B130" s="458"/>
      <c r="C130" s="79"/>
      <c r="D130" s="79"/>
      <c r="E130" s="79"/>
      <c r="F130" s="260">
        <f t="shared" si="6"/>
        <v>0</v>
      </c>
    </row>
    <row r="131" spans="1:6">
      <c r="A131" s="296" t="s">
        <v>523</v>
      </c>
      <c r="B131" s="297" t="s">
        <v>532</v>
      </c>
      <c r="C131" s="263">
        <f>SUM(C116:C130)</f>
        <v>0</v>
      </c>
      <c r="D131" s="263"/>
      <c r="E131" s="263">
        <f>SUM(E116:E130)</f>
        <v>0</v>
      </c>
      <c r="F131" s="263">
        <f>SUM(F116:F130)</f>
        <v>0</v>
      </c>
    </row>
    <row r="132" spans="1:6">
      <c r="A132" s="293" t="s">
        <v>525</v>
      </c>
      <c r="B132" s="297"/>
      <c r="C132" s="262"/>
      <c r="D132" s="262"/>
      <c r="E132" s="262"/>
      <c r="F132" s="262"/>
    </row>
    <row r="133" spans="1:6">
      <c r="A133" s="457">
        <v>1</v>
      </c>
      <c r="B133" s="458"/>
      <c r="C133" s="79"/>
      <c r="D133" s="79"/>
      <c r="E133" s="79"/>
      <c r="F133" s="260">
        <f>C133-E133</f>
        <v>0</v>
      </c>
    </row>
    <row r="134" spans="1:6">
      <c r="A134" s="457">
        <v>2</v>
      </c>
      <c r="B134" s="458"/>
      <c r="C134" s="79"/>
      <c r="D134" s="79"/>
      <c r="E134" s="79"/>
      <c r="F134" s="260">
        <f t="shared" ref="F134:F147" si="7">C134-E134</f>
        <v>0</v>
      </c>
    </row>
    <row r="135" spans="1:6">
      <c r="A135" s="457">
        <v>3</v>
      </c>
      <c r="B135" s="458"/>
      <c r="C135" s="79"/>
      <c r="D135" s="79"/>
      <c r="E135" s="79"/>
      <c r="F135" s="260">
        <f t="shared" si="7"/>
        <v>0</v>
      </c>
    </row>
    <row r="136" spans="1:6">
      <c r="A136" s="457">
        <v>4</v>
      </c>
      <c r="B136" s="458"/>
      <c r="C136" s="79"/>
      <c r="D136" s="79"/>
      <c r="E136" s="79"/>
      <c r="F136" s="260">
        <f t="shared" si="7"/>
        <v>0</v>
      </c>
    </row>
    <row r="137" spans="1:6">
      <c r="A137" s="457">
        <v>5</v>
      </c>
      <c r="B137" s="458"/>
      <c r="C137" s="79"/>
      <c r="D137" s="79"/>
      <c r="E137" s="79"/>
      <c r="F137" s="260">
        <f t="shared" si="7"/>
        <v>0</v>
      </c>
    </row>
    <row r="138" spans="1:6">
      <c r="A138" s="457">
        <v>6</v>
      </c>
      <c r="B138" s="458"/>
      <c r="C138" s="79"/>
      <c r="D138" s="79"/>
      <c r="E138" s="79"/>
      <c r="F138" s="260">
        <f t="shared" si="7"/>
        <v>0</v>
      </c>
    </row>
    <row r="139" spans="1:6">
      <c r="A139" s="457">
        <v>7</v>
      </c>
      <c r="B139" s="458"/>
      <c r="C139" s="79"/>
      <c r="D139" s="79"/>
      <c r="E139" s="79"/>
      <c r="F139" s="260">
        <f t="shared" si="7"/>
        <v>0</v>
      </c>
    </row>
    <row r="140" spans="1:6">
      <c r="A140" s="457">
        <v>8</v>
      </c>
      <c r="B140" s="458"/>
      <c r="C140" s="79"/>
      <c r="D140" s="79"/>
      <c r="E140" s="79"/>
      <c r="F140" s="260">
        <f t="shared" si="7"/>
        <v>0</v>
      </c>
    </row>
    <row r="141" spans="1:6">
      <c r="A141" s="457">
        <v>9</v>
      </c>
      <c r="B141" s="458"/>
      <c r="C141" s="79"/>
      <c r="D141" s="79"/>
      <c r="E141" s="79"/>
      <c r="F141" s="260">
        <f t="shared" si="7"/>
        <v>0</v>
      </c>
    </row>
    <row r="142" spans="1:6">
      <c r="A142" s="457">
        <v>10</v>
      </c>
      <c r="B142" s="458"/>
      <c r="C142" s="79"/>
      <c r="D142" s="79"/>
      <c r="E142" s="79"/>
      <c r="F142" s="260">
        <f t="shared" si="7"/>
        <v>0</v>
      </c>
    </row>
    <row r="143" spans="1:6">
      <c r="A143" s="457">
        <v>11</v>
      </c>
      <c r="B143" s="458"/>
      <c r="C143" s="79"/>
      <c r="D143" s="79"/>
      <c r="E143" s="79"/>
      <c r="F143" s="260">
        <f t="shared" si="7"/>
        <v>0</v>
      </c>
    </row>
    <row r="144" spans="1:6">
      <c r="A144" s="457">
        <v>12</v>
      </c>
      <c r="B144" s="458"/>
      <c r="C144" s="79"/>
      <c r="D144" s="79"/>
      <c r="E144" s="79"/>
      <c r="F144" s="260">
        <f t="shared" si="7"/>
        <v>0</v>
      </c>
    </row>
    <row r="145" spans="1:8">
      <c r="A145" s="457">
        <v>13</v>
      </c>
      <c r="B145" s="458"/>
      <c r="C145" s="79"/>
      <c r="D145" s="79"/>
      <c r="E145" s="79"/>
      <c r="F145" s="260">
        <f t="shared" si="7"/>
        <v>0</v>
      </c>
    </row>
    <row r="146" spans="1:8">
      <c r="A146" s="457">
        <v>14</v>
      </c>
      <c r="B146" s="458"/>
      <c r="C146" s="79"/>
      <c r="D146" s="79"/>
      <c r="E146" s="79"/>
      <c r="F146" s="260">
        <f t="shared" si="7"/>
        <v>0</v>
      </c>
    </row>
    <row r="147" spans="1:8">
      <c r="A147" s="457">
        <v>15</v>
      </c>
      <c r="B147" s="458"/>
      <c r="C147" s="79"/>
      <c r="D147" s="79"/>
      <c r="E147" s="79"/>
      <c r="F147" s="260">
        <f t="shared" si="7"/>
        <v>0</v>
      </c>
    </row>
    <row r="148" spans="1:8">
      <c r="A148" s="296" t="s">
        <v>511</v>
      </c>
      <c r="B148" s="297" t="s">
        <v>533</v>
      </c>
      <c r="C148" s="263">
        <f>SUM(C133:C147)</f>
        <v>0</v>
      </c>
      <c r="D148" s="263"/>
      <c r="E148" s="263">
        <f>SUM(E133:E147)</f>
        <v>0</v>
      </c>
      <c r="F148" s="263">
        <f>SUM(F133:F147)</f>
        <v>0</v>
      </c>
    </row>
    <row r="149" spans="1:8">
      <c r="A149" s="300" t="s">
        <v>534</v>
      </c>
      <c r="B149" s="297" t="s">
        <v>535</v>
      </c>
      <c r="C149" s="263">
        <f>C148+C131+C114+C97</f>
        <v>0</v>
      </c>
      <c r="D149" s="263"/>
      <c r="E149" s="263">
        <f>E148+E131+E114+E97</f>
        <v>0</v>
      </c>
      <c r="F149" s="263">
        <f>F148+F131+F114+F97</f>
        <v>0</v>
      </c>
    </row>
    <row r="150" spans="1:8">
      <c r="A150" s="303"/>
      <c r="B150" s="304"/>
      <c r="C150" s="305"/>
      <c r="D150" s="305"/>
      <c r="E150" s="305"/>
      <c r="F150" s="305"/>
    </row>
    <row r="151" spans="1:8">
      <c r="A151" s="469" t="s">
        <v>666</v>
      </c>
      <c r="B151" s="482">
        <f>pdeReportingDate</f>
        <v>45687</v>
      </c>
      <c r="C151" s="482"/>
      <c r="D151" s="482"/>
      <c r="E151" s="482"/>
      <c r="F151" s="482"/>
      <c r="G151" s="482"/>
      <c r="H151" s="482"/>
    </row>
    <row r="152" spans="1:8">
      <c r="A152" s="469"/>
      <c r="B152" s="46"/>
      <c r="C152" s="46"/>
      <c r="D152" s="46"/>
      <c r="E152" s="46"/>
      <c r="F152" s="46"/>
      <c r="G152" s="46"/>
      <c r="H152" s="46"/>
    </row>
    <row r="153" spans="1:8">
      <c r="A153" s="470" t="s">
        <v>8</v>
      </c>
      <c r="B153" s="483" t="str">
        <f>authorName</f>
        <v>Мария Николова</v>
      </c>
      <c r="C153" s="483"/>
      <c r="D153" s="483"/>
      <c r="E153" s="483"/>
      <c r="F153" s="483"/>
      <c r="G153" s="483"/>
      <c r="H153" s="483"/>
    </row>
    <row r="154" spans="1:8">
      <c r="A154" s="470"/>
      <c r="B154" s="67"/>
      <c r="C154" s="67"/>
      <c r="D154" s="67"/>
      <c r="E154" s="67"/>
      <c r="F154" s="67"/>
      <c r="G154" s="67"/>
      <c r="H154" s="67"/>
    </row>
    <row r="155" spans="1:8">
      <c r="A155" s="470" t="s">
        <v>614</v>
      </c>
      <c r="B155" s="484"/>
      <c r="C155" s="484"/>
      <c r="D155" s="484"/>
      <c r="E155" s="484"/>
      <c r="F155" s="484"/>
      <c r="G155" s="484"/>
      <c r="H155" s="484"/>
    </row>
    <row r="156" spans="1:8" ht="15.75" customHeight="1">
      <c r="A156" s="471"/>
      <c r="B156" s="481" t="s">
        <v>690</v>
      </c>
      <c r="C156" s="481"/>
      <c r="D156" s="481"/>
      <c r="E156" s="481"/>
      <c r="F156" s="353"/>
      <c r="G156" s="41"/>
      <c r="H156" s="39"/>
    </row>
    <row r="157" spans="1:8" ht="15.75" customHeight="1">
      <c r="A157" s="471"/>
      <c r="B157" s="481" t="s">
        <v>668</v>
      </c>
      <c r="C157" s="481"/>
      <c r="D157" s="481"/>
      <c r="E157" s="481"/>
      <c r="F157" s="353"/>
      <c r="G157" s="41"/>
      <c r="H157" s="39"/>
    </row>
    <row r="158" spans="1:8" ht="15.75" customHeight="1">
      <c r="A158" s="471"/>
      <c r="B158" s="481"/>
      <c r="C158" s="481"/>
      <c r="D158" s="481"/>
      <c r="E158" s="481"/>
      <c r="F158" s="353"/>
      <c r="G158" s="41"/>
      <c r="H158" s="39"/>
    </row>
    <row r="159" spans="1:8" ht="15.75" customHeight="1">
      <c r="A159" s="471"/>
      <c r="B159" s="481" t="s">
        <v>668</v>
      </c>
      <c r="C159" s="481"/>
      <c r="D159" s="481"/>
      <c r="E159" s="481"/>
      <c r="F159" s="353"/>
      <c r="G159" s="41"/>
      <c r="H159" s="39"/>
    </row>
    <row r="160" spans="1:8">
      <c r="A160" s="471"/>
      <c r="B160" s="481"/>
      <c r="C160" s="481"/>
      <c r="D160" s="481"/>
      <c r="E160" s="481"/>
      <c r="F160" s="353"/>
      <c r="G160" s="41"/>
      <c r="H160" s="39"/>
    </row>
    <row r="161" spans="1:8">
      <c r="A161" s="471"/>
      <c r="B161" s="481"/>
      <c r="C161" s="481"/>
      <c r="D161" s="481"/>
      <c r="E161" s="481"/>
      <c r="F161" s="353"/>
      <c r="G161" s="41"/>
      <c r="H161" s="39"/>
    </row>
    <row r="162" spans="1:8">
      <c r="A162" s="471"/>
      <c r="B162" s="481"/>
      <c r="C162" s="481"/>
      <c r="D162" s="481"/>
      <c r="E162" s="481"/>
      <c r="F162" s="353"/>
      <c r="G162" s="41"/>
      <c r="H162" s="39"/>
    </row>
  </sheetData>
  <sheetProtection password="D554" sheet="1" objects="1" scenarios="1" insertRows="0"/>
  <mergeCells count="10">
    <mergeCell ref="B159:E159"/>
    <mergeCell ref="B160:E160"/>
    <mergeCell ref="B161:E161"/>
    <mergeCell ref="B162:E162"/>
    <mergeCell ref="B151:H151"/>
    <mergeCell ref="B153:H153"/>
    <mergeCell ref="B155:H155"/>
    <mergeCell ref="B156:E156"/>
    <mergeCell ref="B157:E157"/>
    <mergeCell ref="B158:E158"/>
  </mergeCells>
  <phoneticPr fontId="19" type="noConversion"/>
  <printOptions horizontalCentered="1"/>
  <pageMargins left="0.39370078740157483" right="0.39370078740157483" top="0.39370078740157483" bottom="0.39370078740157483" header="0.19685039370078741" footer="0.31496062992125984"/>
  <pageSetup paperSize="9" scale="64" fitToHeight="2" orientation="portrait" horizontalDpi="300" verticalDpi="300" r:id="rId1"/>
  <headerFooter alignWithMargins="0"/>
  <rowBreaks count="2" manualBreakCount="2">
    <brk id="61" max="5" man="1"/>
    <brk id="114" max="5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J15"/>
  <sheetViews>
    <sheetView view="pageBreakPreview" zoomScale="85" zoomScaleNormal="85" zoomScaleSheetLayoutView="85" workbookViewId="0"/>
  </sheetViews>
  <sheetFormatPr defaultRowHeight="15"/>
  <cols>
    <col min="1" max="1" width="11.42578125" customWidth="1"/>
    <col min="2" max="2" width="52" customWidth="1"/>
    <col min="3" max="3" width="20.85546875" customWidth="1"/>
    <col min="4" max="4" width="23.7109375" customWidth="1"/>
    <col min="5" max="5" width="19.28515625" customWidth="1"/>
    <col min="6" max="6" width="52.28515625" customWidth="1"/>
    <col min="7" max="7" width="14.5703125" customWidth="1"/>
  </cols>
  <sheetData>
    <row r="1" spans="1:10" ht="20.25">
      <c r="A1" s="440" t="s">
        <v>625</v>
      </c>
      <c r="B1" s="441"/>
      <c r="C1" s="441"/>
      <c r="D1" s="441"/>
      <c r="E1" s="441"/>
      <c r="F1" s="441"/>
      <c r="G1" s="441"/>
      <c r="H1" s="441"/>
      <c r="I1" s="441"/>
      <c r="J1" s="442"/>
    </row>
    <row r="2" spans="1:10" ht="15.75">
      <c r="A2" s="441" t="str">
        <f>CONCATENATE("на информацията, въведена в справките на ",UPPER(pdeName))</f>
        <v>на информацията, въведена в справките на УЕБ МЕДИЯ ГРУП АД</v>
      </c>
      <c r="B2" s="441"/>
      <c r="C2" s="441"/>
      <c r="D2" s="441"/>
      <c r="E2" s="441"/>
      <c r="F2" s="441"/>
      <c r="G2" s="441"/>
      <c r="H2" s="441"/>
      <c r="I2" s="441"/>
      <c r="J2" s="442"/>
    </row>
    <row r="3" spans="1:10" ht="15.75">
      <c r="A3" s="441" t="str">
        <f>CONCATENATE("за периода от ",TEXT(startDate,"dd.mm.yyyy г.")," до ",TEXT(endDate,"dd.mm.yyyy г."))</f>
        <v>за периода от 01.01.2024 г. до 31.12.2024 г.</v>
      </c>
      <c r="B3" s="443"/>
      <c r="C3" s="443"/>
      <c r="D3" s="443"/>
      <c r="E3" s="443"/>
      <c r="F3" s="443"/>
      <c r="G3" s="443"/>
      <c r="H3" s="443"/>
      <c r="I3" s="443"/>
      <c r="J3" s="444"/>
    </row>
    <row r="5" spans="1:10" ht="25.5" customHeight="1">
      <c r="A5" s="447" t="s">
        <v>626</v>
      </c>
      <c r="B5" s="449" t="s">
        <v>628</v>
      </c>
      <c r="C5" s="450" t="s">
        <v>630</v>
      </c>
      <c r="D5" s="451" t="s">
        <v>632</v>
      </c>
      <c r="E5" s="450" t="s">
        <v>631</v>
      </c>
      <c r="F5" s="449" t="s">
        <v>629</v>
      </c>
      <c r="G5" s="448" t="s">
        <v>627</v>
      </c>
    </row>
    <row r="6" spans="1:10" ht="18.75" customHeight="1">
      <c r="A6" s="454" t="s">
        <v>673</v>
      </c>
      <c r="B6" s="445" t="s">
        <v>637</v>
      </c>
      <c r="C6" s="452">
        <f>'1-Баланс'!C95</f>
        <v>10326</v>
      </c>
      <c r="D6" s="453">
        <f t="shared" ref="D6:D15" si="0">C6-E6</f>
        <v>0</v>
      </c>
      <c r="E6" s="452">
        <f>'1-Баланс'!G95</f>
        <v>10326</v>
      </c>
      <c r="F6" s="446" t="s">
        <v>638</v>
      </c>
      <c r="G6" s="454" t="s">
        <v>673</v>
      </c>
    </row>
    <row r="7" spans="1:10" ht="18.75" customHeight="1">
      <c r="A7" s="454" t="s">
        <v>673</v>
      </c>
      <c r="B7" s="445" t="s">
        <v>636</v>
      </c>
      <c r="C7" s="452">
        <f>'1-Баланс'!G37</f>
        <v>3914</v>
      </c>
      <c r="D7" s="453">
        <f t="shared" si="0"/>
        <v>-3926</v>
      </c>
      <c r="E7" s="452">
        <f>'1-Баланс'!G18</f>
        <v>7840</v>
      </c>
      <c r="F7" s="446" t="s">
        <v>455</v>
      </c>
      <c r="G7" s="454" t="s">
        <v>673</v>
      </c>
    </row>
    <row r="8" spans="1:10" ht="18.75" customHeight="1">
      <c r="A8" s="454" t="s">
        <v>673</v>
      </c>
      <c r="B8" s="445" t="s">
        <v>634</v>
      </c>
      <c r="C8" s="452">
        <f>ABS('1-Баланс'!G32)-ABS('1-Баланс'!G33)</f>
        <v>-106</v>
      </c>
      <c r="D8" s="453">
        <f t="shared" si="0"/>
        <v>-70</v>
      </c>
      <c r="E8" s="452">
        <f>ABS('2-Отчет за доходите'!C44)-ABS('2-Отчет за доходите'!G44)</f>
        <v>-36</v>
      </c>
      <c r="F8" s="446" t="s">
        <v>635</v>
      </c>
      <c r="G8" s="455" t="s">
        <v>675</v>
      </c>
    </row>
    <row r="9" spans="1:10" ht="18.75" customHeight="1">
      <c r="A9" s="454" t="s">
        <v>673</v>
      </c>
      <c r="B9" s="445" t="s">
        <v>640</v>
      </c>
      <c r="C9" s="452">
        <f>'1-Баланс'!D92</f>
        <v>313</v>
      </c>
      <c r="D9" s="453">
        <f t="shared" si="0"/>
        <v>0</v>
      </c>
      <c r="E9" s="452">
        <f>'3-Отчет за паричния поток'!C45</f>
        <v>313</v>
      </c>
      <c r="F9" s="446" t="s">
        <v>639</v>
      </c>
      <c r="G9" s="455" t="s">
        <v>674</v>
      </c>
    </row>
    <row r="10" spans="1:10" ht="18.75" customHeight="1">
      <c r="A10" s="454" t="s">
        <v>673</v>
      </c>
      <c r="B10" s="445" t="s">
        <v>641</v>
      </c>
      <c r="C10" s="452">
        <f>'1-Баланс'!C92</f>
        <v>186</v>
      </c>
      <c r="D10" s="453">
        <f t="shared" si="0"/>
        <v>0</v>
      </c>
      <c r="E10" s="452">
        <f>'3-Отчет за паричния поток'!C46</f>
        <v>186</v>
      </c>
      <c r="F10" s="446" t="s">
        <v>642</v>
      </c>
      <c r="G10" s="455" t="s">
        <v>674</v>
      </c>
    </row>
    <row r="11" spans="1:10" ht="18.75" customHeight="1">
      <c r="A11" s="454" t="s">
        <v>673</v>
      </c>
      <c r="B11" s="445" t="s">
        <v>636</v>
      </c>
      <c r="C11" s="452">
        <f>'1-Баланс'!G37</f>
        <v>3914</v>
      </c>
      <c r="D11" s="453">
        <f t="shared" si="0"/>
        <v>2</v>
      </c>
      <c r="E11" s="452">
        <f>'4-Отчет за собствения капитал'!L34</f>
        <v>3912</v>
      </c>
      <c r="F11" s="446" t="s">
        <v>643</v>
      </c>
      <c r="G11" s="455" t="s">
        <v>676</v>
      </c>
    </row>
    <row r="12" spans="1:10" ht="18.75" customHeight="1">
      <c r="A12" s="454" t="s">
        <v>673</v>
      </c>
      <c r="B12" s="445" t="s">
        <v>644</v>
      </c>
      <c r="C12" s="452">
        <f>'1-Баланс'!C36</f>
        <v>3662</v>
      </c>
      <c r="D12" s="453">
        <f t="shared" si="0"/>
        <v>0</v>
      </c>
      <c r="E12" s="452">
        <f>'Справка 5'!C27+'Справка 5'!C97</f>
        <v>3662</v>
      </c>
      <c r="F12" s="446" t="s">
        <v>648</v>
      </c>
      <c r="G12" s="455" t="s">
        <v>677</v>
      </c>
    </row>
    <row r="13" spans="1:10" ht="18.75" customHeight="1">
      <c r="A13" s="454" t="s">
        <v>673</v>
      </c>
      <c r="B13" s="445" t="s">
        <v>645</v>
      </c>
      <c r="C13" s="452">
        <f>'1-Баланс'!C37</f>
        <v>0</v>
      </c>
      <c r="D13" s="453">
        <f t="shared" si="0"/>
        <v>0</v>
      </c>
      <c r="E13" s="452">
        <f>'Справка 5'!C44+'Справка 5'!C114</f>
        <v>0</v>
      </c>
      <c r="F13" s="446" t="s">
        <v>649</v>
      </c>
      <c r="G13" s="455" t="s">
        <v>677</v>
      </c>
    </row>
    <row r="14" spans="1:10" ht="18.75" customHeight="1">
      <c r="A14" s="454" t="s">
        <v>673</v>
      </c>
      <c r="B14" s="445" t="s">
        <v>646</v>
      </c>
      <c r="C14" s="452">
        <f>'1-Баланс'!C38</f>
        <v>0</v>
      </c>
      <c r="D14" s="453">
        <f t="shared" si="0"/>
        <v>0</v>
      </c>
      <c r="E14" s="452">
        <f>'Справка 5'!C61+'Справка 5'!C131</f>
        <v>0</v>
      </c>
      <c r="F14" s="446" t="s">
        <v>650</v>
      </c>
      <c r="G14" s="455" t="s">
        <v>677</v>
      </c>
    </row>
    <row r="15" spans="1:10" ht="18.75" customHeight="1">
      <c r="A15" s="454" t="s">
        <v>673</v>
      </c>
      <c r="B15" s="445" t="s">
        <v>647</v>
      </c>
      <c r="C15" s="452">
        <f>'1-Баланс'!C39</f>
        <v>0</v>
      </c>
      <c r="D15" s="453">
        <f t="shared" si="0"/>
        <v>0</v>
      </c>
      <c r="E15" s="452">
        <f>'Справка 5'!C148+'Справка 5'!C78</f>
        <v>0</v>
      </c>
      <c r="F15" s="446" t="s">
        <v>651</v>
      </c>
      <c r="G15" s="455" t="s">
        <v>677</v>
      </c>
    </row>
  </sheetData>
  <sheetProtection insertRows="0"/>
  <conditionalFormatting sqref="D6:D15">
    <cfRule type="cellIs" dxfId="5" priority="6" stopIfTrue="1" operator="notEqual">
      <formula>0</formula>
    </cfRule>
    <cfRule type="cellIs" dxfId="4" priority="7" stopIfTrue="1" operator="equal">
      <formula>0</formula>
    </cfRule>
  </conditionalFormatting>
  <conditionalFormatting sqref="D7">
    <cfRule type="expression" dxfId="3" priority="1" stopIfTrue="1">
      <formula>AND($C$7&gt;0,$D$7&lt;0)</formula>
    </cfRule>
    <cfRule type="cellIs" dxfId="2" priority="4" stopIfTrue="1" operator="greaterThanOrEqual">
      <formula>0</formula>
    </cfRule>
    <cfRule type="cellIs" dxfId="1" priority="5" stopIfTrue="1" operator="lessThan">
      <formula>0</formula>
    </cfRule>
  </conditionalFormatting>
  <conditionalFormatting sqref="C7 C11">
    <cfRule type="cellIs" dxfId="0" priority="3" stopIfTrue="1" operator="lessThanOrEqual">
      <formula>0</formula>
    </cfRule>
  </conditionalFormatting>
  <pageMargins left="0.70866141732283472" right="0.70866141732283472" top="1.37" bottom="1.32" header="0.31496062992125984" footer="0.31496062992125984"/>
  <pageSetup paperSize="9" scale="67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  <pageSetUpPr fitToPage="1"/>
  </sheetPr>
  <dimension ref="A1:E24"/>
  <sheetViews>
    <sheetView view="pageBreakPreview" zoomScale="90" zoomScaleNormal="100" zoomScaleSheetLayoutView="90" workbookViewId="0"/>
  </sheetViews>
  <sheetFormatPr defaultRowHeight="15"/>
  <cols>
    <col min="1" max="1" width="4.28515625" customWidth="1"/>
    <col min="2" max="2" width="31.140625" bestFit="1" customWidth="1"/>
    <col min="3" max="3" width="40" bestFit="1" customWidth="1"/>
    <col min="4" max="5" width="18.5703125" customWidth="1"/>
  </cols>
  <sheetData>
    <row r="1" spans="1:5" ht="24" customHeight="1">
      <c r="A1" s="368" t="s">
        <v>581</v>
      </c>
      <c r="B1" s="368" t="s">
        <v>576</v>
      </c>
      <c r="C1" s="368" t="s">
        <v>580</v>
      </c>
      <c r="D1" s="368" t="s">
        <v>577</v>
      </c>
    </row>
    <row r="2" spans="1:5" ht="24" customHeight="1">
      <c r="A2" s="423" t="s">
        <v>575</v>
      </c>
      <c r="B2" s="421"/>
      <c r="C2" s="421"/>
      <c r="D2" s="422"/>
    </row>
    <row r="3" spans="1:5" ht="31.5">
      <c r="A3" s="371">
        <v>1</v>
      </c>
      <c r="B3" s="369" t="s">
        <v>579</v>
      </c>
      <c r="C3" s="370" t="s">
        <v>578</v>
      </c>
      <c r="D3" s="420">
        <f>(ABS('1-Баланс'!G32)-ABS('1-Баланс'!G33))/'2-Отчет за доходите'!G16</f>
        <v>-6.3549160671462823E-2</v>
      </c>
      <c r="E3" s="424"/>
    </row>
    <row r="4" spans="1:5" ht="31.5">
      <c r="A4" s="371">
        <v>2</v>
      </c>
      <c r="B4" s="369" t="s">
        <v>605</v>
      </c>
      <c r="C4" s="370" t="s">
        <v>582</v>
      </c>
      <c r="D4" s="420">
        <f>(ABS('1-Баланс'!G32)-ABS('1-Баланс'!G33))/'1-Баланс'!G37</f>
        <v>-2.7082268778742973E-2</v>
      </c>
    </row>
    <row r="5" spans="1:5" ht="31.5">
      <c r="A5" s="371">
        <v>3</v>
      </c>
      <c r="B5" s="369" t="s">
        <v>583</v>
      </c>
      <c r="C5" s="370" t="s">
        <v>584</v>
      </c>
      <c r="D5" s="420">
        <f>(ABS('1-Баланс'!G32)-ABS('1-Баланс'!G33))/('1-Баланс'!G56+'1-Баланс'!G79)</f>
        <v>-1.6531503431066751E-2</v>
      </c>
    </row>
    <row r="6" spans="1:5" ht="31.5">
      <c r="A6" s="371">
        <v>4</v>
      </c>
      <c r="B6" s="369" t="s">
        <v>606</v>
      </c>
      <c r="C6" s="370" t="s">
        <v>585</v>
      </c>
      <c r="D6" s="420">
        <f>(ABS('1-Баланс'!G32)-ABS('1-Баланс'!G33))/('1-Баланс'!C95)</f>
        <v>-1.0265349602944025E-2</v>
      </c>
    </row>
    <row r="7" spans="1:5" ht="24" customHeight="1">
      <c r="A7" s="423" t="s">
        <v>586</v>
      </c>
      <c r="B7" s="421"/>
      <c r="C7" s="421"/>
      <c r="D7" s="422"/>
    </row>
    <row r="8" spans="1:5" ht="31.5">
      <c r="A8" s="371">
        <v>5</v>
      </c>
      <c r="B8" s="369" t="s">
        <v>587</v>
      </c>
      <c r="C8" s="370" t="s">
        <v>588</v>
      </c>
      <c r="D8" s="419">
        <f>'2-Отчет за доходите'!G36/'2-Отчет за доходите'!C36</f>
        <v>0.95429362880886426</v>
      </c>
    </row>
    <row r="9" spans="1:5" ht="24" customHeight="1">
      <c r="A9" s="423" t="s">
        <v>589</v>
      </c>
      <c r="B9" s="421"/>
      <c r="C9" s="421"/>
      <c r="D9" s="422"/>
    </row>
    <row r="10" spans="1:5" ht="31.5">
      <c r="A10" s="371">
        <v>6</v>
      </c>
      <c r="B10" s="369" t="s">
        <v>590</v>
      </c>
      <c r="C10" s="370" t="s">
        <v>591</v>
      </c>
      <c r="D10" s="419">
        <f>'1-Баланс'!C94/'1-Баланс'!G79</f>
        <v>1.6945137157107233</v>
      </c>
    </row>
    <row r="11" spans="1:5" ht="63">
      <c r="A11" s="371">
        <v>7</v>
      </c>
      <c r="B11" s="369" t="s">
        <v>592</v>
      </c>
      <c r="C11" s="370" t="s">
        <v>655</v>
      </c>
      <c r="D11" s="419">
        <f>('1-Баланс'!C76+'1-Баланс'!C85+'1-Баланс'!C92)/'1-Баланс'!G79</f>
        <v>1.6932668329177056</v>
      </c>
    </row>
    <row r="12" spans="1:5" ht="47.25">
      <c r="A12" s="371">
        <v>8</v>
      </c>
      <c r="B12" s="369" t="s">
        <v>593</v>
      </c>
      <c r="C12" s="370" t="s">
        <v>656</v>
      </c>
      <c r="D12" s="419">
        <f>('1-Баланс'!C85+'1-Баланс'!C92)/'1-Баланс'!G79</f>
        <v>7.7722360764754778E-2</v>
      </c>
    </row>
    <row r="13" spans="1:5" ht="31.5">
      <c r="A13" s="371">
        <v>9</v>
      </c>
      <c r="B13" s="369" t="s">
        <v>594</v>
      </c>
      <c r="C13" s="370" t="s">
        <v>595</v>
      </c>
      <c r="D13" s="419">
        <f>'1-Баланс'!C92/'1-Баланс'!G79</f>
        <v>7.7306733167082295E-2</v>
      </c>
    </row>
    <row r="14" spans="1:5" ht="24" customHeight="1">
      <c r="A14" s="423" t="s">
        <v>596</v>
      </c>
      <c r="B14" s="421"/>
      <c r="C14" s="421"/>
      <c r="D14" s="422"/>
    </row>
    <row r="15" spans="1:5" ht="31.5">
      <c r="A15" s="371">
        <v>10</v>
      </c>
      <c r="B15" s="369" t="s">
        <v>610</v>
      </c>
      <c r="C15" s="370" t="s">
        <v>597</v>
      </c>
      <c r="D15" s="419">
        <f>'2-Отчет за доходите'!G16/('1-Баланс'!C20+'1-Баланс'!C21+'1-Баланс'!C22+'1-Баланс'!C28+'1-Баланс'!C65)</f>
        <v>1.1164658634538152</v>
      </c>
    </row>
    <row r="16" spans="1:5" ht="31.5">
      <c r="A16" s="426">
        <v>11</v>
      </c>
      <c r="B16" s="369" t="s">
        <v>596</v>
      </c>
      <c r="C16" s="370" t="s">
        <v>609</v>
      </c>
      <c r="D16" s="427">
        <f>'2-Отчет за доходите'!G16/('1-Баланс'!C95)</f>
        <v>0.16153399186519465</v>
      </c>
    </row>
    <row r="17" spans="1:5" ht="24" customHeight="1">
      <c r="A17" s="423" t="s">
        <v>599</v>
      </c>
      <c r="B17" s="421"/>
      <c r="C17" s="421"/>
      <c r="D17" s="422"/>
    </row>
    <row r="18" spans="1:5" ht="31.5">
      <c r="A18" s="371">
        <v>12</v>
      </c>
      <c r="B18" s="369" t="s">
        <v>623</v>
      </c>
      <c r="C18" s="370" t="s">
        <v>598</v>
      </c>
      <c r="D18" s="419">
        <f>'1-Баланс'!G56/('1-Баланс'!G37+'1-Баланс'!G56)</f>
        <v>0.50580808080808082</v>
      </c>
    </row>
    <row r="19" spans="1:5" ht="31.5">
      <c r="A19" s="371">
        <v>13</v>
      </c>
      <c r="B19" s="369" t="s">
        <v>624</v>
      </c>
      <c r="C19" s="370" t="s">
        <v>600</v>
      </c>
      <c r="D19" s="419">
        <f>D4/D5</f>
        <v>1.6382217680122635</v>
      </c>
    </row>
    <row r="20" spans="1:5" ht="31.5">
      <c r="A20" s="371">
        <v>14</v>
      </c>
      <c r="B20" s="369" t="s">
        <v>601</v>
      </c>
      <c r="C20" s="370" t="s">
        <v>602</v>
      </c>
      <c r="D20" s="419">
        <f>D6/D5</f>
        <v>0.62095680805733089</v>
      </c>
    </row>
    <row r="21" spans="1:5" ht="15.75">
      <c r="A21" s="371">
        <v>15</v>
      </c>
      <c r="B21" s="369" t="s">
        <v>603</v>
      </c>
      <c r="C21" s="370" t="s">
        <v>604</v>
      </c>
      <c r="D21" s="456">
        <f>'2-Отчет за доходите'!C37+'2-Отчет за доходите'!C25</f>
        <v>427</v>
      </c>
      <c r="E21" s="473"/>
    </row>
    <row r="22" spans="1:5" ht="47.25">
      <c r="A22" s="371">
        <v>16</v>
      </c>
      <c r="B22" s="369" t="s">
        <v>607</v>
      </c>
      <c r="C22" s="370" t="s">
        <v>608</v>
      </c>
      <c r="D22" s="425">
        <f>D21/'1-Баланс'!G37</f>
        <v>0.10909555442003066</v>
      </c>
    </row>
    <row r="23" spans="1:5" ht="31.5">
      <c r="A23" s="371">
        <v>17</v>
      </c>
      <c r="B23" s="369" t="s">
        <v>669</v>
      </c>
      <c r="C23" s="370" t="s">
        <v>670</v>
      </c>
      <c r="D23" s="425">
        <f>(D21+'2-Отчет за доходите'!C14)/'2-Отчет за доходите'!G31</f>
        <v>0.42041606192549591</v>
      </c>
    </row>
    <row r="24" spans="1:5" ht="31.5">
      <c r="A24" s="371">
        <v>18</v>
      </c>
      <c r="B24" s="369" t="s">
        <v>671</v>
      </c>
      <c r="C24" s="370" t="s">
        <v>672</v>
      </c>
      <c r="D24" s="425">
        <f>('1-Баланс'!G56+'1-Баланс'!G79)/(D21+'2-Отчет за доходите'!C14)</f>
        <v>7.378596087456847</v>
      </c>
    </row>
  </sheetData>
  <sheetProtection password="D554" sheet="1" objects="1" scenarios="1" insertRows="0"/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FF0000"/>
  </sheetPr>
  <dimension ref="A1:N503"/>
  <sheetViews>
    <sheetView zoomScale="70" zoomScaleNormal="70" workbookViewId="0">
      <selection activeCell="Q17" sqref="Q17"/>
    </sheetView>
  </sheetViews>
  <sheetFormatPr defaultRowHeight="15.75"/>
  <cols>
    <col min="1" max="1" width="16.5703125" style="92" bestFit="1" customWidth="1"/>
    <col min="2" max="2" width="12.140625" style="92" bestFit="1" customWidth="1"/>
    <col min="3" max="3" width="14.28515625" style="92" customWidth="1"/>
    <col min="4" max="4" width="14.140625" style="92" bestFit="1" customWidth="1"/>
    <col min="5" max="5" width="16.7109375" style="92" bestFit="1" customWidth="1"/>
    <col min="6" max="6" width="53.140625" style="92" customWidth="1"/>
    <col min="7" max="7" width="16" style="92" bestFit="1" customWidth="1"/>
    <col min="8" max="8" width="15.7109375" style="92" customWidth="1"/>
    <col min="9" max="16384" width="9.140625" style="92"/>
  </cols>
  <sheetData>
    <row r="1" spans="1:14">
      <c r="A1" s="64" t="s">
        <v>539</v>
      </c>
      <c r="B1" s="64" t="s">
        <v>622</v>
      </c>
      <c r="C1" s="64" t="s">
        <v>540</v>
      </c>
      <c r="D1" s="91" t="s">
        <v>568</v>
      </c>
      <c r="E1" s="91" t="s">
        <v>569</v>
      </c>
      <c r="F1" s="91" t="s">
        <v>541</v>
      </c>
      <c r="G1" s="91" t="s">
        <v>542</v>
      </c>
      <c r="H1" s="91" t="s">
        <v>543</v>
      </c>
      <c r="N1" s="93" t="s">
        <v>546</v>
      </c>
    </row>
    <row r="2" spans="1:14" s="285" customFormat="1">
      <c r="C2" s="359"/>
      <c r="F2" s="288" t="s">
        <v>558</v>
      </c>
    </row>
    <row r="3" spans="1:14">
      <c r="A3" s="92" t="str">
        <f t="shared" ref="A3:A34" si="0">pdeName</f>
        <v>Уеб медия груп АД</v>
      </c>
      <c r="B3" s="92" t="str">
        <f t="shared" ref="B3:B34" si="1">pdeBulstat</f>
        <v>131387286</v>
      </c>
      <c r="C3" s="360">
        <f t="shared" ref="C3:C34" si="2">endDate</f>
        <v>45657</v>
      </c>
      <c r="D3" s="92" t="s">
        <v>24</v>
      </c>
      <c r="E3" s="92">
        <v>1</v>
      </c>
      <c r="F3" s="92" t="s">
        <v>23</v>
      </c>
      <c r="G3" s="92" t="s">
        <v>544</v>
      </c>
      <c r="H3" s="92">
        <f xml:space="preserve"> '1-Баланс'!C12</f>
        <v>0</v>
      </c>
    </row>
    <row r="4" spans="1:14">
      <c r="A4" s="92" t="str">
        <f t="shared" si="0"/>
        <v>Уеб медия груп АД</v>
      </c>
      <c r="B4" s="92" t="str">
        <f t="shared" si="1"/>
        <v>131387286</v>
      </c>
      <c r="C4" s="360">
        <f t="shared" si="2"/>
        <v>45657</v>
      </c>
      <c r="D4" s="92" t="s">
        <v>28</v>
      </c>
      <c r="E4" s="92">
        <v>1</v>
      </c>
      <c r="F4" s="92" t="s">
        <v>27</v>
      </c>
      <c r="G4" s="92" t="s">
        <v>544</v>
      </c>
      <c r="H4" s="92">
        <f xml:space="preserve"> '1-Баланс'!C13</f>
        <v>0</v>
      </c>
    </row>
    <row r="5" spans="1:14">
      <c r="A5" s="92" t="str">
        <f t="shared" si="0"/>
        <v>Уеб медия груп АД</v>
      </c>
      <c r="B5" s="92" t="str">
        <f t="shared" si="1"/>
        <v>131387286</v>
      </c>
      <c r="C5" s="360">
        <f t="shared" si="2"/>
        <v>45657</v>
      </c>
      <c r="D5" s="92" t="s">
        <v>31</v>
      </c>
      <c r="E5" s="92">
        <v>1</v>
      </c>
      <c r="F5" s="92" t="s">
        <v>30</v>
      </c>
      <c r="G5" s="92" t="s">
        <v>544</v>
      </c>
      <c r="H5" s="92">
        <f xml:space="preserve"> '1-Баланс'!C14</f>
        <v>0</v>
      </c>
    </row>
    <row r="6" spans="1:14">
      <c r="A6" s="92" t="str">
        <f t="shared" si="0"/>
        <v>Уеб медия груп АД</v>
      </c>
      <c r="B6" s="92" t="str">
        <f t="shared" si="1"/>
        <v>131387286</v>
      </c>
      <c r="C6" s="360">
        <f t="shared" si="2"/>
        <v>45657</v>
      </c>
      <c r="D6" s="92" t="s">
        <v>35</v>
      </c>
      <c r="E6" s="92">
        <v>1</v>
      </c>
      <c r="F6" s="92" t="s">
        <v>34</v>
      </c>
      <c r="G6" s="92" t="s">
        <v>544</v>
      </c>
      <c r="H6" s="92">
        <f xml:space="preserve"> '1-Баланс'!C15</f>
        <v>0</v>
      </c>
    </row>
    <row r="7" spans="1:14">
      <c r="A7" s="92" t="str">
        <f t="shared" si="0"/>
        <v>Уеб медия груп АД</v>
      </c>
      <c r="B7" s="92" t="str">
        <f t="shared" si="1"/>
        <v>131387286</v>
      </c>
      <c r="C7" s="360">
        <f t="shared" si="2"/>
        <v>45657</v>
      </c>
      <c r="D7" s="92" t="s">
        <v>39</v>
      </c>
      <c r="E7" s="92">
        <v>1</v>
      </c>
      <c r="F7" s="92" t="s">
        <v>38</v>
      </c>
      <c r="G7" s="92" t="s">
        <v>544</v>
      </c>
      <c r="H7" s="92">
        <f xml:space="preserve"> '1-Баланс'!C16</f>
        <v>0</v>
      </c>
    </row>
    <row r="8" spans="1:14">
      <c r="A8" s="92" t="str">
        <f t="shared" si="0"/>
        <v>Уеб медия груп АД</v>
      </c>
      <c r="B8" s="92" t="str">
        <f t="shared" si="1"/>
        <v>131387286</v>
      </c>
      <c r="C8" s="360">
        <f t="shared" si="2"/>
        <v>45657</v>
      </c>
      <c r="D8" s="92" t="s">
        <v>43</v>
      </c>
      <c r="E8" s="92">
        <v>1</v>
      </c>
      <c r="F8" s="92" t="s">
        <v>42</v>
      </c>
      <c r="G8" s="92" t="s">
        <v>544</v>
      </c>
      <c r="H8" s="92">
        <f xml:space="preserve"> '1-Баланс'!C17</f>
        <v>7</v>
      </c>
    </row>
    <row r="9" spans="1:14">
      <c r="A9" s="92" t="str">
        <f t="shared" si="0"/>
        <v>Уеб медия груп АД</v>
      </c>
      <c r="B9" s="92" t="str">
        <f t="shared" si="1"/>
        <v>131387286</v>
      </c>
      <c r="C9" s="360">
        <f t="shared" si="2"/>
        <v>45657</v>
      </c>
      <c r="D9" s="92" t="s">
        <v>46</v>
      </c>
      <c r="E9" s="92">
        <v>1</v>
      </c>
      <c r="F9" s="92" t="s">
        <v>552</v>
      </c>
      <c r="G9" s="92" t="s">
        <v>544</v>
      </c>
      <c r="H9" s="92">
        <f xml:space="preserve"> '1-Баланс'!C18</f>
        <v>6</v>
      </c>
    </row>
    <row r="10" spans="1:14">
      <c r="A10" s="92" t="str">
        <f t="shared" si="0"/>
        <v>Уеб медия груп АД</v>
      </c>
      <c r="B10" s="92" t="str">
        <f t="shared" si="1"/>
        <v>131387286</v>
      </c>
      <c r="C10" s="360">
        <f t="shared" si="2"/>
        <v>45657</v>
      </c>
      <c r="D10" s="92" t="s">
        <v>50</v>
      </c>
      <c r="E10" s="92">
        <v>1</v>
      </c>
      <c r="F10" s="92" t="s">
        <v>49</v>
      </c>
      <c r="G10" s="92" t="s">
        <v>544</v>
      </c>
      <c r="H10" s="92">
        <f xml:space="preserve"> '1-Баланс'!C19</f>
        <v>9</v>
      </c>
    </row>
    <row r="11" spans="1:14">
      <c r="A11" s="92" t="str">
        <f t="shared" si="0"/>
        <v>Уеб медия груп АД</v>
      </c>
      <c r="B11" s="92" t="str">
        <f t="shared" si="1"/>
        <v>131387286</v>
      </c>
      <c r="C11" s="360">
        <f t="shared" si="2"/>
        <v>45657</v>
      </c>
      <c r="D11" s="92" t="s">
        <v>53</v>
      </c>
      <c r="E11" s="92">
        <v>1</v>
      </c>
      <c r="F11" s="92" t="s">
        <v>21</v>
      </c>
      <c r="G11" s="92" t="s">
        <v>544</v>
      </c>
      <c r="H11" s="92">
        <f xml:space="preserve"> '1-Баланс'!C20</f>
        <v>22</v>
      </c>
    </row>
    <row r="12" spans="1:14">
      <c r="A12" s="92" t="str">
        <f t="shared" si="0"/>
        <v>Уеб медия груп АД</v>
      </c>
      <c r="B12" s="92" t="str">
        <f t="shared" si="1"/>
        <v>131387286</v>
      </c>
      <c r="C12" s="360">
        <f t="shared" si="2"/>
        <v>45657</v>
      </c>
      <c r="D12" s="92" t="s">
        <v>57</v>
      </c>
      <c r="E12" s="92">
        <v>1</v>
      </c>
      <c r="F12" s="92" t="s">
        <v>56</v>
      </c>
      <c r="G12" s="92" t="s">
        <v>544</v>
      </c>
      <c r="H12" s="92">
        <f xml:space="preserve"> '1-Баланс'!C21</f>
        <v>0</v>
      </c>
    </row>
    <row r="13" spans="1:14">
      <c r="A13" s="92" t="str">
        <f t="shared" si="0"/>
        <v>Уеб медия груп АД</v>
      </c>
      <c r="B13" s="92" t="str">
        <f t="shared" si="1"/>
        <v>131387286</v>
      </c>
      <c r="C13" s="360">
        <f t="shared" si="2"/>
        <v>45657</v>
      </c>
      <c r="D13" s="92" t="s">
        <v>61</v>
      </c>
      <c r="E13" s="92">
        <v>1</v>
      </c>
      <c r="F13" s="92" t="s">
        <v>60</v>
      </c>
      <c r="G13" s="92" t="s">
        <v>544</v>
      </c>
      <c r="H13" s="92">
        <f xml:space="preserve"> '1-Баланс'!C22</f>
        <v>0</v>
      </c>
    </row>
    <row r="14" spans="1:14">
      <c r="A14" s="92" t="str">
        <f t="shared" si="0"/>
        <v>Уеб медия груп АД</v>
      </c>
      <c r="B14" s="92" t="str">
        <f t="shared" si="1"/>
        <v>131387286</v>
      </c>
      <c r="C14" s="360">
        <f t="shared" si="2"/>
        <v>45657</v>
      </c>
      <c r="D14" s="92" t="s">
        <v>68</v>
      </c>
      <c r="E14" s="92">
        <v>1</v>
      </c>
      <c r="F14" s="92" t="s">
        <v>67</v>
      </c>
      <c r="G14" s="92" t="s">
        <v>544</v>
      </c>
      <c r="H14" s="92">
        <f xml:space="preserve"> '1-Баланс'!C24</f>
        <v>0</v>
      </c>
    </row>
    <row r="15" spans="1:14">
      <c r="A15" s="92" t="str">
        <f t="shared" si="0"/>
        <v>Уеб медия груп АД</v>
      </c>
      <c r="B15" s="92" t="str">
        <f t="shared" si="1"/>
        <v>131387286</v>
      </c>
      <c r="C15" s="360">
        <f t="shared" si="2"/>
        <v>45657</v>
      </c>
      <c r="D15" s="92" t="s">
        <v>72</v>
      </c>
      <c r="E15" s="92">
        <v>1</v>
      </c>
      <c r="F15" s="92" t="s">
        <v>71</v>
      </c>
      <c r="G15" s="92" t="s">
        <v>544</v>
      </c>
      <c r="H15" s="92">
        <f xml:space="preserve"> '1-Баланс'!C25</f>
        <v>0</v>
      </c>
    </row>
    <row r="16" spans="1:14">
      <c r="A16" s="92" t="str">
        <f t="shared" si="0"/>
        <v>Уеб медия груп АД</v>
      </c>
      <c r="B16" s="92" t="str">
        <f t="shared" si="1"/>
        <v>131387286</v>
      </c>
      <c r="C16" s="360">
        <f t="shared" si="2"/>
        <v>45657</v>
      </c>
      <c r="D16" s="92" t="s">
        <v>76</v>
      </c>
      <c r="E16" s="92">
        <v>1</v>
      </c>
      <c r="F16" s="92" t="s">
        <v>75</v>
      </c>
      <c r="G16" s="92" t="s">
        <v>544</v>
      </c>
      <c r="H16" s="92">
        <f xml:space="preserve"> '1-Баланс'!C26</f>
        <v>0</v>
      </c>
    </row>
    <row r="17" spans="1:8">
      <c r="A17" s="92" t="str">
        <f t="shared" si="0"/>
        <v>Уеб медия груп АД</v>
      </c>
      <c r="B17" s="92" t="str">
        <f t="shared" si="1"/>
        <v>131387286</v>
      </c>
      <c r="C17" s="360">
        <f t="shared" si="2"/>
        <v>45657</v>
      </c>
      <c r="D17" s="92" t="s">
        <v>80</v>
      </c>
      <c r="E17" s="92">
        <v>1</v>
      </c>
      <c r="F17" s="92" t="s">
        <v>79</v>
      </c>
      <c r="G17" s="92" t="s">
        <v>544</v>
      </c>
      <c r="H17" s="92">
        <f xml:space="preserve"> '1-Баланс'!C27</f>
        <v>1472</v>
      </c>
    </row>
    <row r="18" spans="1:8">
      <c r="A18" s="92" t="str">
        <f t="shared" si="0"/>
        <v>Уеб медия груп АД</v>
      </c>
      <c r="B18" s="92" t="str">
        <f t="shared" si="1"/>
        <v>131387286</v>
      </c>
      <c r="C18" s="360">
        <f t="shared" si="2"/>
        <v>45657</v>
      </c>
      <c r="D18" s="92" t="s">
        <v>83</v>
      </c>
      <c r="E18" s="92">
        <v>1</v>
      </c>
      <c r="F18" s="92" t="s">
        <v>64</v>
      </c>
      <c r="G18" s="92" t="s">
        <v>544</v>
      </c>
      <c r="H18" s="92">
        <f xml:space="preserve"> '1-Баланс'!C28</f>
        <v>1472</v>
      </c>
    </row>
    <row r="19" spans="1:8">
      <c r="A19" s="92" t="str">
        <f t="shared" si="0"/>
        <v>Уеб медия груп АД</v>
      </c>
      <c r="B19" s="92" t="str">
        <f t="shared" si="1"/>
        <v>131387286</v>
      </c>
      <c r="C19" s="360">
        <f t="shared" si="2"/>
        <v>45657</v>
      </c>
      <c r="D19" s="92" t="s">
        <v>92</v>
      </c>
      <c r="E19" s="92">
        <v>1</v>
      </c>
      <c r="F19" s="92" t="s">
        <v>91</v>
      </c>
      <c r="G19" s="92" t="s">
        <v>544</v>
      </c>
      <c r="H19" s="92">
        <f xml:space="preserve"> '1-Баланс'!C31</f>
        <v>0</v>
      </c>
    </row>
    <row r="20" spans="1:8">
      <c r="A20" s="92" t="str">
        <f t="shared" si="0"/>
        <v>Уеб медия груп АД</v>
      </c>
      <c r="B20" s="92" t="str">
        <f t="shared" si="1"/>
        <v>131387286</v>
      </c>
      <c r="C20" s="360">
        <f t="shared" si="2"/>
        <v>45657</v>
      </c>
      <c r="D20" s="92" t="s">
        <v>96</v>
      </c>
      <c r="E20" s="92">
        <v>1</v>
      </c>
      <c r="F20" s="92" t="s">
        <v>95</v>
      </c>
      <c r="G20" s="92" t="s">
        <v>544</v>
      </c>
      <c r="H20" s="92">
        <f xml:space="preserve"> '1-Баланс'!C32</f>
        <v>0</v>
      </c>
    </row>
    <row r="21" spans="1:8">
      <c r="A21" s="92" t="str">
        <f t="shared" si="0"/>
        <v>Уеб медия груп АД</v>
      </c>
      <c r="B21" s="92" t="str">
        <f t="shared" si="1"/>
        <v>131387286</v>
      </c>
      <c r="C21" s="360">
        <f t="shared" si="2"/>
        <v>45657</v>
      </c>
      <c r="D21" s="92" t="s">
        <v>100</v>
      </c>
      <c r="E21" s="92">
        <v>1</v>
      </c>
      <c r="F21" s="92" t="s">
        <v>88</v>
      </c>
      <c r="G21" s="92" t="s">
        <v>544</v>
      </c>
      <c r="H21" s="92">
        <f xml:space="preserve"> '1-Баланс'!C33</f>
        <v>0</v>
      </c>
    </row>
    <row r="22" spans="1:8">
      <c r="A22" s="92" t="str">
        <f t="shared" si="0"/>
        <v>Уеб медия груп АД</v>
      </c>
      <c r="B22" s="92" t="str">
        <f t="shared" si="1"/>
        <v>131387286</v>
      </c>
      <c r="C22" s="360">
        <f t="shared" si="2"/>
        <v>45657</v>
      </c>
      <c r="D22" s="92" t="s">
        <v>107</v>
      </c>
      <c r="E22" s="92">
        <v>1</v>
      </c>
      <c r="F22" s="92" t="s">
        <v>106</v>
      </c>
      <c r="G22" s="92" t="s">
        <v>544</v>
      </c>
      <c r="H22" s="92">
        <f xml:space="preserve"> '1-Баланс'!C35</f>
        <v>3662</v>
      </c>
    </row>
    <row r="23" spans="1:8">
      <c r="A23" s="92" t="str">
        <f t="shared" si="0"/>
        <v>Уеб медия груп АД</v>
      </c>
      <c r="B23" s="92" t="str">
        <f t="shared" si="1"/>
        <v>131387286</v>
      </c>
      <c r="C23" s="360">
        <f t="shared" si="2"/>
        <v>45657</v>
      </c>
      <c r="D23" s="92" t="s">
        <v>109</v>
      </c>
      <c r="E23" s="92">
        <v>1</v>
      </c>
      <c r="F23" s="92" t="s">
        <v>108</v>
      </c>
      <c r="G23" s="92" t="s">
        <v>544</v>
      </c>
      <c r="H23" s="92">
        <f xml:space="preserve"> '1-Баланс'!C36</f>
        <v>3662</v>
      </c>
    </row>
    <row r="24" spans="1:8">
      <c r="A24" s="92" t="str">
        <f t="shared" si="0"/>
        <v>Уеб медия груп АД</v>
      </c>
      <c r="B24" s="92" t="str">
        <f t="shared" si="1"/>
        <v>131387286</v>
      </c>
      <c r="C24" s="360">
        <f t="shared" si="2"/>
        <v>45657</v>
      </c>
      <c r="D24" s="92" t="s">
        <v>111</v>
      </c>
      <c r="E24" s="92">
        <v>1</v>
      </c>
      <c r="F24" s="92" t="s">
        <v>110</v>
      </c>
      <c r="G24" s="92" t="s">
        <v>544</v>
      </c>
      <c r="H24" s="92">
        <f xml:space="preserve"> '1-Баланс'!C37</f>
        <v>0</v>
      </c>
    </row>
    <row r="25" spans="1:8">
      <c r="A25" s="92" t="str">
        <f t="shared" si="0"/>
        <v>Уеб медия груп АД</v>
      </c>
      <c r="B25" s="92" t="str">
        <f t="shared" si="1"/>
        <v>131387286</v>
      </c>
      <c r="C25" s="360">
        <f t="shared" si="2"/>
        <v>45657</v>
      </c>
      <c r="D25" s="92" t="s">
        <v>114</v>
      </c>
      <c r="E25" s="92">
        <v>1</v>
      </c>
      <c r="F25" s="92" t="s">
        <v>113</v>
      </c>
      <c r="G25" s="92" t="s">
        <v>544</v>
      </c>
      <c r="H25" s="92">
        <f xml:space="preserve"> '1-Баланс'!C38</f>
        <v>0</v>
      </c>
    </row>
    <row r="26" spans="1:8">
      <c r="A26" s="92" t="str">
        <f t="shared" si="0"/>
        <v>Уеб медия груп АД</v>
      </c>
      <c r="B26" s="92" t="str">
        <f t="shared" si="1"/>
        <v>131387286</v>
      </c>
      <c r="C26" s="360">
        <f t="shared" si="2"/>
        <v>45657</v>
      </c>
      <c r="D26" s="92" t="s">
        <v>116</v>
      </c>
      <c r="E26" s="92">
        <v>1</v>
      </c>
      <c r="F26" s="92" t="s">
        <v>115</v>
      </c>
      <c r="G26" s="92" t="s">
        <v>544</v>
      </c>
      <c r="H26" s="92">
        <f xml:space="preserve"> '1-Баланс'!C39</f>
        <v>0</v>
      </c>
    </row>
    <row r="27" spans="1:8">
      <c r="A27" s="92" t="str">
        <f t="shared" si="0"/>
        <v>Уеб медия груп АД</v>
      </c>
      <c r="B27" s="92" t="str">
        <f t="shared" si="1"/>
        <v>131387286</v>
      </c>
      <c r="C27" s="360">
        <f t="shared" si="2"/>
        <v>45657</v>
      </c>
      <c r="D27" s="92" t="s">
        <v>118</v>
      </c>
      <c r="E27" s="92">
        <v>1</v>
      </c>
      <c r="F27" s="92" t="s">
        <v>117</v>
      </c>
      <c r="G27" s="92" t="s">
        <v>544</v>
      </c>
      <c r="H27" s="92">
        <f xml:space="preserve"> '1-Баланс'!C40</f>
        <v>0</v>
      </c>
    </row>
    <row r="28" spans="1:8">
      <c r="A28" s="92" t="str">
        <f t="shared" si="0"/>
        <v>Уеб медия груп АД</v>
      </c>
      <c r="B28" s="92" t="str">
        <f t="shared" si="1"/>
        <v>131387286</v>
      </c>
      <c r="C28" s="360">
        <f t="shared" si="2"/>
        <v>45657</v>
      </c>
      <c r="D28" s="92" t="s">
        <v>122</v>
      </c>
      <c r="E28" s="92">
        <v>1</v>
      </c>
      <c r="F28" s="92" t="s">
        <v>121</v>
      </c>
      <c r="G28" s="92" t="s">
        <v>544</v>
      </c>
      <c r="H28" s="92">
        <f xml:space="preserve"> '1-Баланс'!C41</f>
        <v>0</v>
      </c>
    </row>
    <row r="29" spans="1:8">
      <c r="A29" s="92" t="str">
        <f t="shared" si="0"/>
        <v>Уеб медия груп АД</v>
      </c>
      <c r="B29" s="92" t="str">
        <f t="shared" si="1"/>
        <v>131387286</v>
      </c>
      <c r="C29" s="360">
        <f t="shared" si="2"/>
        <v>45657</v>
      </c>
      <c r="D29" s="92" t="s">
        <v>124</v>
      </c>
      <c r="E29" s="92">
        <v>1</v>
      </c>
      <c r="F29" s="92" t="s">
        <v>123</v>
      </c>
      <c r="G29" s="92" t="s">
        <v>544</v>
      </c>
      <c r="H29" s="92">
        <f xml:space="preserve"> '1-Баланс'!C42</f>
        <v>0</v>
      </c>
    </row>
    <row r="30" spans="1:8">
      <c r="A30" s="92" t="str">
        <f t="shared" si="0"/>
        <v>Уеб медия груп АД</v>
      </c>
      <c r="B30" s="92" t="str">
        <f t="shared" si="1"/>
        <v>131387286</v>
      </c>
      <c r="C30" s="360">
        <f t="shared" si="2"/>
        <v>45657</v>
      </c>
      <c r="D30" s="92" t="s">
        <v>127</v>
      </c>
      <c r="E30" s="92">
        <v>1</v>
      </c>
      <c r="F30" s="92" t="s">
        <v>126</v>
      </c>
      <c r="G30" s="92" t="s">
        <v>544</v>
      </c>
      <c r="H30" s="92">
        <f xml:space="preserve"> '1-Баланс'!C43</f>
        <v>0</v>
      </c>
    </row>
    <row r="31" spans="1:8">
      <c r="A31" s="92" t="str">
        <f t="shared" si="0"/>
        <v>Уеб медия груп АД</v>
      </c>
      <c r="B31" s="92" t="str">
        <f t="shared" si="1"/>
        <v>131387286</v>
      </c>
      <c r="C31" s="360">
        <f t="shared" si="2"/>
        <v>45657</v>
      </c>
      <c r="D31" s="92" t="s">
        <v>130</v>
      </c>
      <c r="E31" s="92">
        <v>1</v>
      </c>
      <c r="F31" s="92" t="s">
        <v>129</v>
      </c>
      <c r="G31" s="92" t="s">
        <v>544</v>
      </c>
      <c r="H31" s="92">
        <f xml:space="preserve"> '1-Баланс'!C44</f>
        <v>0</v>
      </c>
    </row>
    <row r="32" spans="1:8">
      <c r="A32" s="92" t="str">
        <f t="shared" si="0"/>
        <v>Уеб медия груп АД</v>
      </c>
      <c r="B32" s="92" t="str">
        <f t="shared" si="1"/>
        <v>131387286</v>
      </c>
      <c r="C32" s="360">
        <f t="shared" si="2"/>
        <v>45657</v>
      </c>
      <c r="D32" s="92" t="s">
        <v>134</v>
      </c>
      <c r="E32" s="92">
        <v>1</v>
      </c>
      <c r="F32" s="92" t="s">
        <v>133</v>
      </c>
      <c r="G32" s="92" t="s">
        <v>544</v>
      </c>
      <c r="H32" s="92">
        <f xml:space="preserve"> '1-Баланс'!C45</f>
        <v>0</v>
      </c>
    </row>
    <row r="33" spans="1:8">
      <c r="A33" s="92" t="str">
        <f t="shared" si="0"/>
        <v>Уеб медия груп АД</v>
      </c>
      <c r="B33" s="92" t="str">
        <f t="shared" si="1"/>
        <v>131387286</v>
      </c>
      <c r="C33" s="360">
        <f t="shared" si="2"/>
        <v>45657</v>
      </c>
      <c r="D33" s="92" t="s">
        <v>138</v>
      </c>
      <c r="E33" s="92">
        <v>1</v>
      </c>
      <c r="F33" s="92" t="s">
        <v>137</v>
      </c>
      <c r="G33" s="92" t="s">
        <v>544</v>
      </c>
      <c r="H33" s="92">
        <f xml:space="preserve"> '1-Баланс'!C46</f>
        <v>3662</v>
      </c>
    </row>
    <row r="34" spans="1:8">
      <c r="A34" s="92" t="str">
        <f t="shared" si="0"/>
        <v>Уеб медия груп АД</v>
      </c>
      <c r="B34" s="92" t="str">
        <f t="shared" si="1"/>
        <v>131387286</v>
      </c>
      <c r="C34" s="360">
        <f t="shared" si="2"/>
        <v>45657</v>
      </c>
      <c r="D34" s="92" t="s">
        <v>145</v>
      </c>
      <c r="E34" s="92">
        <v>1</v>
      </c>
      <c r="F34" s="92" t="s">
        <v>144</v>
      </c>
      <c r="G34" s="92" t="s">
        <v>544</v>
      </c>
      <c r="H34" s="92">
        <f xml:space="preserve"> '1-Баланс'!C48</f>
        <v>919</v>
      </c>
    </row>
    <row r="35" spans="1:8">
      <c r="A35" s="92" t="str">
        <f t="shared" ref="A35:A66" si="3">pdeName</f>
        <v>Уеб медия груп АД</v>
      </c>
      <c r="B35" s="92" t="str">
        <f t="shared" ref="B35:B66" si="4">pdeBulstat</f>
        <v>131387286</v>
      </c>
      <c r="C35" s="360">
        <f t="shared" ref="C35:C66" si="5">endDate</f>
        <v>45657</v>
      </c>
      <c r="D35" s="92" t="s">
        <v>149</v>
      </c>
      <c r="E35" s="92">
        <v>1</v>
      </c>
      <c r="F35" s="92" t="s">
        <v>148</v>
      </c>
      <c r="G35" s="92" t="s">
        <v>544</v>
      </c>
      <c r="H35" s="92">
        <f xml:space="preserve"> '1-Баланс'!C49</f>
        <v>0</v>
      </c>
    </row>
    <row r="36" spans="1:8">
      <c r="A36" s="92" t="str">
        <f t="shared" si="3"/>
        <v>Уеб медия груп АД</v>
      </c>
      <c r="B36" s="92" t="str">
        <f t="shared" si="4"/>
        <v>131387286</v>
      </c>
      <c r="C36" s="360">
        <f t="shared" si="5"/>
        <v>45657</v>
      </c>
      <c r="D36" s="92" t="s">
        <v>153</v>
      </c>
      <c r="E36" s="92">
        <v>1</v>
      </c>
      <c r="F36" s="92" t="s">
        <v>152</v>
      </c>
      <c r="G36" s="92" t="s">
        <v>544</v>
      </c>
      <c r="H36" s="92">
        <f xml:space="preserve"> '1-Баланс'!C50</f>
        <v>0</v>
      </c>
    </row>
    <row r="37" spans="1:8">
      <c r="A37" s="92" t="str">
        <f t="shared" si="3"/>
        <v>Уеб медия груп АД</v>
      </c>
      <c r="B37" s="92" t="str">
        <f t="shared" si="4"/>
        <v>131387286</v>
      </c>
      <c r="C37" s="360">
        <f t="shared" si="5"/>
        <v>45657</v>
      </c>
      <c r="D37" s="92" t="s">
        <v>155</v>
      </c>
      <c r="E37" s="92">
        <v>1</v>
      </c>
      <c r="F37" s="92" t="s">
        <v>79</v>
      </c>
      <c r="G37" s="92" t="s">
        <v>544</v>
      </c>
      <c r="H37" s="92">
        <f xml:space="preserve"> '1-Баланс'!C51</f>
        <v>0</v>
      </c>
    </row>
    <row r="38" spans="1:8">
      <c r="A38" s="92" t="str">
        <f t="shared" si="3"/>
        <v>Уеб медия груп АД</v>
      </c>
      <c r="B38" s="92" t="str">
        <f t="shared" si="4"/>
        <v>131387286</v>
      </c>
      <c r="C38" s="360">
        <f t="shared" si="5"/>
        <v>45657</v>
      </c>
      <c r="D38" s="92" t="s">
        <v>157</v>
      </c>
      <c r="E38" s="92">
        <v>1</v>
      </c>
      <c r="F38" s="92" t="s">
        <v>103</v>
      </c>
      <c r="G38" s="92" t="s">
        <v>544</v>
      </c>
      <c r="H38" s="92">
        <f xml:space="preserve"> '1-Баланс'!C52</f>
        <v>919</v>
      </c>
    </row>
    <row r="39" spans="1:8">
      <c r="A39" s="92" t="str">
        <f t="shared" si="3"/>
        <v>Уеб медия груп АД</v>
      </c>
      <c r="B39" s="92" t="str">
        <f t="shared" si="4"/>
        <v>131387286</v>
      </c>
      <c r="C39" s="360">
        <f t="shared" si="5"/>
        <v>45657</v>
      </c>
      <c r="D39" s="92" t="s">
        <v>163</v>
      </c>
      <c r="E39" s="92">
        <v>1</v>
      </c>
      <c r="F39" s="92" t="s">
        <v>162</v>
      </c>
      <c r="G39" s="92" t="s">
        <v>544</v>
      </c>
      <c r="H39" s="92">
        <f xml:space="preserve"> '1-Баланс'!C54</f>
        <v>0</v>
      </c>
    </row>
    <row r="40" spans="1:8">
      <c r="A40" s="92" t="str">
        <f t="shared" si="3"/>
        <v>Уеб медия груп АД</v>
      </c>
      <c r="B40" s="92" t="str">
        <f t="shared" si="4"/>
        <v>131387286</v>
      </c>
      <c r="C40" s="360">
        <f t="shared" si="5"/>
        <v>45657</v>
      </c>
      <c r="D40" s="92" t="s">
        <v>167</v>
      </c>
      <c r="E40" s="92">
        <v>1</v>
      </c>
      <c r="F40" s="92" t="s">
        <v>166</v>
      </c>
      <c r="G40" s="92" t="s">
        <v>544</v>
      </c>
      <c r="H40" s="92">
        <f xml:space="preserve"> '1-Баланс'!C55</f>
        <v>174</v>
      </c>
    </row>
    <row r="41" spans="1:8">
      <c r="A41" s="92" t="str">
        <f t="shared" si="3"/>
        <v>Уеб медия груп АД</v>
      </c>
      <c r="B41" s="92" t="str">
        <f t="shared" si="4"/>
        <v>131387286</v>
      </c>
      <c r="C41" s="360">
        <f t="shared" si="5"/>
        <v>45657</v>
      </c>
      <c r="D41" s="92" t="s">
        <v>171</v>
      </c>
      <c r="E41" s="92">
        <v>1</v>
      </c>
      <c r="F41" s="92" t="s">
        <v>19</v>
      </c>
      <c r="G41" s="92" t="s">
        <v>544</v>
      </c>
      <c r="H41" s="92">
        <f xml:space="preserve"> '1-Баланс'!C56</f>
        <v>6249</v>
      </c>
    </row>
    <row r="42" spans="1:8">
      <c r="A42" s="92" t="str">
        <f t="shared" si="3"/>
        <v>Уеб медия груп АД</v>
      </c>
      <c r="B42" s="92" t="str">
        <f t="shared" si="4"/>
        <v>131387286</v>
      </c>
      <c r="C42" s="360">
        <f t="shared" si="5"/>
        <v>45657</v>
      </c>
      <c r="D42" s="92" t="s">
        <v>177</v>
      </c>
      <c r="E42" s="92">
        <v>1</v>
      </c>
      <c r="F42" s="92" t="s">
        <v>176</v>
      </c>
      <c r="G42" s="92" t="s">
        <v>544</v>
      </c>
      <c r="H42" s="92">
        <f xml:space="preserve"> '1-Баланс'!C59</f>
        <v>0</v>
      </c>
    </row>
    <row r="43" spans="1:8">
      <c r="A43" s="92" t="str">
        <f t="shared" si="3"/>
        <v>Уеб медия груп АД</v>
      </c>
      <c r="B43" s="92" t="str">
        <f t="shared" si="4"/>
        <v>131387286</v>
      </c>
      <c r="C43" s="360">
        <f t="shared" si="5"/>
        <v>45657</v>
      </c>
      <c r="D43" s="92" t="s">
        <v>179</v>
      </c>
      <c r="E43" s="92">
        <v>1</v>
      </c>
      <c r="F43" s="92" t="s">
        <v>178</v>
      </c>
      <c r="G43" s="92" t="s">
        <v>544</v>
      </c>
      <c r="H43" s="92">
        <f xml:space="preserve"> '1-Баланс'!C60</f>
        <v>0</v>
      </c>
    </row>
    <row r="44" spans="1:8">
      <c r="A44" s="92" t="str">
        <f t="shared" si="3"/>
        <v>Уеб медия груп АД</v>
      </c>
      <c r="B44" s="92" t="str">
        <f t="shared" si="4"/>
        <v>131387286</v>
      </c>
      <c r="C44" s="360">
        <f t="shared" si="5"/>
        <v>45657</v>
      </c>
      <c r="D44" s="92" t="s">
        <v>183</v>
      </c>
      <c r="E44" s="92">
        <v>1</v>
      </c>
      <c r="F44" s="92" t="s">
        <v>182</v>
      </c>
      <c r="G44" s="92" t="s">
        <v>544</v>
      </c>
      <c r="H44" s="92">
        <f xml:space="preserve"> '1-Баланс'!C61</f>
        <v>0</v>
      </c>
    </row>
    <row r="45" spans="1:8">
      <c r="A45" s="92" t="str">
        <f t="shared" si="3"/>
        <v>Уеб медия груп АД</v>
      </c>
      <c r="B45" s="92" t="str">
        <f t="shared" si="4"/>
        <v>131387286</v>
      </c>
      <c r="C45" s="360">
        <f t="shared" si="5"/>
        <v>45657</v>
      </c>
      <c r="D45" s="92" t="s">
        <v>187</v>
      </c>
      <c r="E45" s="92">
        <v>1</v>
      </c>
      <c r="F45" s="92" t="s">
        <v>186</v>
      </c>
      <c r="G45" s="92" t="s">
        <v>544</v>
      </c>
      <c r="H45" s="92">
        <f xml:space="preserve"> '1-Баланс'!C62</f>
        <v>0</v>
      </c>
    </row>
    <row r="46" spans="1:8">
      <c r="A46" s="92" t="str">
        <f t="shared" si="3"/>
        <v>Уеб медия груп АД</v>
      </c>
      <c r="B46" s="92" t="str">
        <f t="shared" si="4"/>
        <v>131387286</v>
      </c>
      <c r="C46" s="360">
        <f t="shared" si="5"/>
        <v>45657</v>
      </c>
      <c r="D46" s="92" t="s">
        <v>191</v>
      </c>
      <c r="E46" s="92">
        <v>1</v>
      </c>
      <c r="F46" s="92" t="s">
        <v>190</v>
      </c>
      <c r="G46" s="92" t="s">
        <v>544</v>
      </c>
      <c r="H46" s="92">
        <f xml:space="preserve"> '1-Баланс'!C63</f>
        <v>0</v>
      </c>
    </row>
    <row r="47" spans="1:8">
      <c r="A47" s="92" t="str">
        <f t="shared" si="3"/>
        <v>Уеб медия груп АД</v>
      </c>
      <c r="B47" s="92" t="str">
        <f t="shared" si="4"/>
        <v>131387286</v>
      </c>
      <c r="C47" s="360">
        <f t="shared" si="5"/>
        <v>45657</v>
      </c>
      <c r="D47" s="92" t="s">
        <v>195</v>
      </c>
      <c r="E47" s="92">
        <v>1</v>
      </c>
      <c r="F47" s="92" t="s">
        <v>194</v>
      </c>
      <c r="G47" s="92" t="s">
        <v>544</v>
      </c>
      <c r="H47" s="92">
        <f xml:space="preserve"> '1-Баланс'!C64</f>
        <v>0</v>
      </c>
    </row>
    <row r="48" spans="1:8">
      <c r="A48" s="92" t="str">
        <f t="shared" si="3"/>
        <v>Уеб медия груп АД</v>
      </c>
      <c r="B48" s="92" t="str">
        <f t="shared" si="4"/>
        <v>131387286</v>
      </c>
      <c r="C48" s="360">
        <f t="shared" si="5"/>
        <v>45657</v>
      </c>
      <c r="D48" s="92" t="s">
        <v>198</v>
      </c>
      <c r="E48" s="92">
        <v>1</v>
      </c>
      <c r="F48" s="92" t="s">
        <v>174</v>
      </c>
      <c r="G48" s="92" t="s">
        <v>544</v>
      </c>
      <c r="H48" s="92">
        <f xml:space="preserve"> '1-Баланс'!C65</f>
        <v>0</v>
      </c>
    </row>
    <row r="49" spans="1:8">
      <c r="A49" s="92" t="str">
        <f t="shared" si="3"/>
        <v>Уеб медия груп АД</v>
      </c>
      <c r="B49" s="92" t="str">
        <f t="shared" si="4"/>
        <v>131387286</v>
      </c>
      <c r="C49" s="360">
        <f t="shared" si="5"/>
        <v>45657</v>
      </c>
      <c r="D49" s="92" t="s">
        <v>207</v>
      </c>
      <c r="E49" s="92">
        <v>1</v>
      </c>
      <c r="F49" s="92" t="s">
        <v>206</v>
      </c>
      <c r="G49" s="92" t="s">
        <v>544</v>
      </c>
      <c r="H49" s="92">
        <f xml:space="preserve"> '1-Баланс'!C68</f>
        <v>529</v>
      </c>
    </row>
    <row r="50" spans="1:8">
      <c r="A50" s="92" t="str">
        <f t="shared" si="3"/>
        <v>Уеб медия груп АД</v>
      </c>
      <c r="B50" s="92" t="str">
        <f t="shared" si="4"/>
        <v>131387286</v>
      </c>
      <c r="C50" s="360">
        <f t="shared" si="5"/>
        <v>45657</v>
      </c>
      <c r="D50" s="92" t="s">
        <v>211</v>
      </c>
      <c r="E50" s="92">
        <v>1</v>
      </c>
      <c r="F50" s="92" t="s">
        <v>210</v>
      </c>
      <c r="G50" s="92" t="s">
        <v>544</v>
      </c>
      <c r="H50" s="92">
        <f xml:space="preserve"> '1-Баланс'!C69</f>
        <v>141</v>
      </c>
    </row>
    <row r="51" spans="1:8">
      <c r="A51" s="92" t="str">
        <f t="shared" si="3"/>
        <v>Уеб медия груп АД</v>
      </c>
      <c r="B51" s="92" t="str">
        <f t="shared" si="4"/>
        <v>131387286</v>
      </c>
      <c r="C51" s="360">
        <f t="shared" si="5"/>
        <v>45657</v>
      </c>
      <c r="D51" s="92" t="s">
        <v>215</v>
      </c>
      <c r="E51" s="92">
        <v>1</v>
      </c>
      <c r="F51" s="92" t="s">
        <v>214</v>
      </c>
      <c r="G51" s="92" t="s">
        <v>544</v>
      </c>
      <c r="H51" s="92">
        <f xml:space="preserve"> '1-Баланс'!C70</f>
        <v>0</v>
      </c>
    </row>
    <row r="52" spans="1:8">
      <c r="A52" s="92" t="str">
        <f t="shared" si="3"/>
        <v>Уеб медия груп АД</v>
      </c>
      <c r="B52" s="92" t="str">
        <f t="shared" si="4"/>
        <v>131387286</v>
      </c>
      <c r="C52" s="360">
        <f t="shared" si="5"/>
        <v>45657</v>
      </c>
      <c r="D52" s="92" t="s">
        <v>218</v>
      </c>
      <c r="E52" s="92">
        <v>1</v>
      </c>
      <c r="F52" s="92" t="s">
        <v>217</v>
      </c>
      <c r="G52" s="92" t="s">
        <v>544</v>
      </c>
      <c r="H52" s="92">
        <f xml:space="preserve"> '1-Баланс'!C71</f>
        <v>0</v>
      </c>
    </row>
    <row r="53" spans="1:8">
      <c r="A53" s="92" t="str">
        <f t="shared" si="3"/>
        <v>Уеб медия груп АД</v>
      </c>
      <c r="B53" s="92" t="str">
        <f t="shared" si="4"/>
        <v>131387286</v>
      </c>
      <c r="C53" s="360">
        <f t="shared" si="5"/>
        <v>45657</v>
      </c>
      <c r="D53" s="92" t="s">
        <v>222</v>
      </c>
      <c r="E53" s="92">
        <v>1</v>
      </c>
      <c r="F53" s="92" t="s">
        <v>221</v>
      </c>
      <c r="G53" s="92" t="s">
        <v>544</v>
      </c>
      <c r="H53" s="92">
        <f xml:space="preserve"> '1-Баланс'!C72</f>
        <v>0</v>
      </c>
    </row>
    <row r="54" spans="1:8">
      <c r="A54" s="92" t="str">
        <f t="shared" si="3"/>
        <v>Уеб медия груп АД</v>
      </c>
      <c r="B54" s="92" t="str">
        <f t="shared" si="4"/>
        <v>131387286</v>
      </c>
      <c r="C54" s="360">
        <f t="shared" si="5"/>
        <v>45657</v>
      </c>
      <c r="D54" s="92" t="s">
        <v>225</v>
      </c>
      <c r="E54" s="92">
        <v>1</v>
      </c>
      <c r="F54" s="92" t="s">
        <v>224</v>
      </c>
      <c r="G54" s="92" t="s">
        <v>544</v>
      </c>
      <c r="H54" s="92">
        <f xml:space="preserve"> '1-Баланс'!C73</f>
        <v>0</v>
      </c>
    </row>
    <row r="55" spans="1:8">
      <c r="A55" s="92" t="str">
        <f t="shared" si="3"/>
        <v>Уеб медия груп АД</v>
      </c>
      <c r="B55" s="92" t="str">
        <f t="shared" si="4"/>
        <v>131387286</v>
      </c>
      <c r="C55" s="360">
        <f t="shared" si="5"/>
        <v>45657</v>
      </c>
      <c r="D55" s="92" t="s">
        <v>227</v>
      </c>
      <c r="E55" s="92">
        <v>1</v>
      </c>
      <c r="F55" s="92" t="s">
        <v>226</v>
      </c>
      <c r="G55" s="92" t="s">
        <v>544</v>
      </c>
      <c r="H55" s="92">
        <f xml:space="preserve"> '1-Баланс'!C74</f>
        <v>0</v>
      </c>
    </row>
    <row r="56" spans="1:8">
      <c r="A56" s="92" t="str">
        <f t="shared" si="3"/>
        <v>Уеб медия груп АД</v>
      </c>
      <c r="B56" s="92" t="str">
        <f t="shared" si="4"/>
        <v>131387286</v>
      </c>
      <c r="C56" s="360">
        <f t="shared" si="5"/>
        <v>45657</v>
      </c>
      <c r="D56" s="92" t="s">
        <v>229</v>
      </c>
      <c r="E56" s="92">
        <v>1</v>
      </c>
      <c r="F56" s="92" t="s">
        <v>228</v>
      </c>
      <c r="G56" s="92" t="s">
        <v>544</v>
      </c>
      <c r="H56" s="92">
        <f xml:space="preserve"> '1-Баланс'!C75</f>
        <v>3217</v>
      </c>
    </row>
    <row r="57" spans="1:8">
      <c r="A57" s="92" t="str">
        <f t="shared" si="3"/>
        <v>Уеб медия груп АД</v>
      </c>
      <c r="B57" s="92" t="str">
        <f t="shared" si="4"/>
        <v>131387286</v>
      </c>
      <c r="C57" s="360">
        <f t="shared" si="5"/>
        <v>45657</v>
      </c>
      <c r="D57" s="92" t="s">
        <v>232</v>
      </c>
      <c r="E57" s="92">
        <v>1</v>
      </c>
      <c r="F57" s="92" t="s">
        <v>203</v>
      </c>
      <c r="G57" s="92" t="s">
        <v>544</v>
      </c>
      <c r="H57" s="92">
        <f xml:space="preserve"> '1-Баланс'!C76</f>
        <v>3887</v>
      </c>
    </row>
    <row r="58" spans="1:8">
      <c r="A58" s="92" t="str">
        <f t="shared" si="3"/>
        <v>Уеб медия груп АД</v>
      </c>
      <c r="B58" s="92" t="str">
        <f t="shared" si="4"/>
        <v>131387286</v>
      </c>
      <c r="C58" s="360">
        <f t="shared" si="5"/>
        <v>45657</v>
      </c>
      <c r="D58" s="92" t="s">
        <v>238</v>
      </c>
      <c r="E58" s="92">
        <v>1</v>
      </c>
      <c r="F58" s="92" t="s">
        <v>237</v>
      </c>
      <c r="G58" s="92" t="s">
        <v>544</v>
      </c>
      <c r="H58" s="92">
        <f xml:space="preserve"> '1-Баланс'!C79</f>
        <v>0</v>
      </c>
    </row>
    <row r="59" spans="1:8">
      <c r="A59" s="92" t="str">
        <f t="shared" si="3"/>
        <v>Уеб медия груп АД</v>
      </c>
      <c r="B59" s="92" t="str">
        <f t="shared" si="4"/>
        <v>131387286</v>
      </c>
      <c r="C59" s="360">
        <f t="shared" si="5"/>
        <v>45657</v>
      </c>
      <c r="D59" s="92" t="s">
        <v>240</v>
      </c>
      <c r="E59" s="92">
        <v>1</v>
      </c>
      <c r="F59" s="92" t="s">
        <v>239</v>
      </c>
      <c r="G59" s="92" t="s">
        <v>544</v>
      </c>
      <c r="H59" s="92">
        <f xml:space="preserve"> '1-Баланс'!C80</f>
        <v>0</v>
      </c>
    </row>
    <row r="60" spans="1:8">
      <c r="A60" s="92" t="str">
        <f t="shared" si="3"/>
        <v>Уеб медия груп АД</v>
      </c>
      <c r="B60" s="92" t="str">
        <f t="shared" si="4"/>
        <v>131387286</v>
      </c>
      <c r="C60" s="360">
        <f t="shared" si="5"/>
        <v>45657</v>
      </c>
      <c r="D60" s="92" t="s">
        <v>243</v>
      </c>
      <c r="E60" s="92">
        <v>1</v>
      </c>
      <c r="F60" s="92" t="s">
        <v>242</v>
      </c>
      <c r="G60" s="92" t="s">
        <v>544</v>
      </c>
      <c r="H60" s="92">
        <f xml:space="preserve"> '1-Баланс'!C81</f>
        <v>0</v>
      </c>
    </row>
    <row r="61" spans="1:8">
      <c r="A61" s="92" t="str">
        <f t="shared" si="3"/>
        <v>Уеб медия груп АД</v>
      </c>
      <c r="B61" s="92" t="str">
        <f t="shared" si="4"/>
        <v>131387286</v>
      </c>
      <c r="C61" s="360">
        <f t="shared" si="5"/>
        <v>45657</v>
      </c>
      <c r="D61" s="92" t="s">
        <v>245</v>
      </c>
      <c r="E61" s="92">
        <v>1</v>
      </c>
      <c r="F61" s="92" t="s">
        <v>244</v>
      </c>
      <c r="G61" s="92" t="s">
        <v>544</v>
      </c>
      <c r="H61" s="92">
        <f xml:space="preserve"> '1-Баланс'!C82</f>
        <v>0</v>
      </c>
    </row>
    <row r="62" spans="1:8">
      <c r="A62" s="92" t="str">
        <f t="shared" si="3"/>
        <v>Уеб медия груп АД</v>
      </c>
      <c r="B62" s="92" t="str">
        <f t="shared" si="4"/>
        <v>131387286</v>
      </c>
      <c r="C62" s="360">
        <f t="shared" si="5"/>
        <v>45657</v>
      </c>
      <c r="D62" s="92" t="s">
        <v>247</v>
      </c>
      <c r="E62" s="92">
        <v>1</v>
      </c>
      <c r="F62" s="92" t="s">
        <v>246</v>
      </c>
      <c r="G62" s="92" t="s">
        <v>544</v>
      </c>
      <c r="H62" s="92">
        <f xml:space="preserve"> '1-Баланс'!C83</f>
        <v>1</v>
      </c>
    </row>
    <row r="63" spans="1:8">
      <c r="A63" s="92" t="str">
        <f t="shared" si="3"/>
        <v>Уеб медия груп АД</v>
      </c>
      <c r="B63" s="92" t="str">
        <f t="shared" si="4"/>
        <v>131387286</v>
      </c>
      <c r="C63" s="360">
        <f t="shared" si="5"/>
        <v>45657</v>
      </c>
      <c r="D63" s="92" t="s">
        <v>248</v>
      </c>
      <c r="E63" s="92">
        <v>1</v>
      </c>
      <c r="F63" s="92" t="s">
        <v>133</v>
      </c>
      <c r="G63" s="92" t="s">
        <v>544</v>
      </c>
      <c r="H63" s="92">
        <f xml:space="preserve"> '1-Баланс'!C84</f>
        <v>0</v>
      </c>
    </row>
    <row r="64" spans="1:8">
      <c r="A64" s="92" t="str">
        <f t="shared" si="3"/>
        <v>Уеб медия груп АД</v>
      </c>
      <c r="B64" s="92" t="str">
        <f t="shared" si="4"/>
        <v>131387286</v>
      </c>
      <c r="C64" s="360">
        <f t="shared" si="5"/>
        <v>45657</v>
      </c>
      <c r="D64" s="92" t="s">
        <v>250</v>
      </c>
      <c r="E64" s="92">
        <v>1</v>
      </c>
      <c r="F64" s="92" t="s">
        <v>236</v>
      </c>
      <c r="G64" s="92" t="s">
        <v>544</v>
      </c>
      <c r="H64" s="92">
        <f xml:space="preserve"> '1-Баланс'!C85</f>
        <v>1</v>
      </c>
    </row>
    <row r="65" spans="1:8">
      <c r="A65" s="92" t="str">
        <f t="shared" si="3"/>
        <v>Уеб медия груп АД</v>
      </c>
      <c r="B65" s="92" t="str">
        <f t="shared" si="4"/>
        <v>131387286</v>
      </c>
      <c r="C65" s="360">
        <f t="shared" si="5"/>
        <v>45657</v>
      </c>
      <c r="D65" s="92" t="s">
        <v>253</v>
      </c>
      <c r="E65" s="92">
        <v>1</v>
      </c>
      <c r="F65" s="92" t="s">
        <v>252</v>
      </c>
      <c r="G65" s="92" t="s">
        <v>544</v>
      </c>
      <c r="H65" s="92">
        <f xml:space="preserve"> '1-Баланс'!C88</f>
        <v>0</v>
      </c>
    </row>
    <row r="66" spans="1:8">
      <c r="A66" s="92" t="str">
        <f t="shared" si="3"/>
        <v>Уеб медия груп АД</v>
      </c>
      <c r="B66" s="92" t="str">
        <f t="shared" si="4"/>
        <v>131387286</v>
      </c>
      <c r="C66" s="360">
        <f t="shared" si="5"/>
        <v>45657</v>
      </c>
      <c r="D66" s="92" t="s">
        <v>255</v>
      </c>
      <c r="E66" s="92">
        <v>1</v>
      </c>
      <c r="F66" s="92" t="s">
        <v>254</v>
      </c>
      <c r="G66" s="92" t="s">
        <v>544</v>
      </c>
      <c r="H66" s="92">
        <f xml:space="preserve"> '1-Баланс'!C89</f>
        <v>186</v>
      </c>
    </row>
    <row r="67" spans="1:8">
      <c r="A67" s="92" t="str">
        <f t="shared" ref="A67:A98" si="6">pdeName</f>
        <v>Уеб медия груп АД</v>
      </c>
      <c r="B67" s="92" t="str">
        <f t="shared" ref="B67:B98" si="7">pdeBulstat</f>
        <v>131387286</v>
      </c>
      <c r="C67" s="360">
        <f t="shared" ref="C67:C98" si="8">endDate</f>
        <v>45657</v>
      </c>
      <c r="D67" s="92" t="s">
        <v>257</v>
      </c>
      <c r="E67" s="92">
        <v>1</v>
      </c>
      <c r="F67" s="92" t="s">
        <v>256</v>
      </c>
      <c r="G67" s="92" t="s">
        <v>544</v>
      </c>
      <c r="H67" s="92">
        <f xml:space="preserve"> '1-Баланс'!C90</f>
        <v>0</v>
      </c>
    </row>
    <row r="68" spans="1:8">
      <c r="A68" s="92" t="str">
        <f t="shared" si="6"/>
        <v>Уеб медия груп АД</v>
      </c>
      <c r="B68" s="92" t="str">
        <f t="shared" si="7"/>
        <v>131387286</v>
      </c>
      <c r="C68" s="360">
        <f t="shared" si="8"/>
        <v>45657</v>
      </c>
      <c r="D68" s="92" t="s">
        <v>259</v>
      </c>
      <c r="E68" s="92">
        <v>1</v>
      </c>
      <c r="F68" s="92" t="s">
        <v>258</v>
      </c>
      <c r="G68" s="92" t="s">
        <v>544</v>
      </c>
      <c r="H68" s="92">
        <f xml:space="preserve"> '1-Баланс'!C91</f>
        <v>0</v>
      </c>
    </row>
    <row r="69" spans="1:8">
      <c r="A69" s="92" t="str">
        <f t="shared" si="6"/>
        <v>Уеб медия груп АД</v>
      </c>
      <c r="B69" s="92" t="str">
        <f t="shared" si="7"/>
        <v>131387286</v>
      </c>
      <c r="C69" s="360">
        <f t="shared" si="8"/>
        <v>45657</v>
      </c>
      <c r="D69" s="92" t="s">
        <v>260</v>
      </c>
      <c r="E69" s="92">
        <v>1</v>
      </c>
      <c r="F69" s="92" t="s">
        <v>251</v>
      </c>
      <c r="G69" s="92" t="s">
        <v>544</v>
      </c>
      <c r="H69" s="92">
        <f xml:space="preserve"> '1-Баланс'!C92</f>
        <v>186</v>
      </c>
    </row>
    <row r="70" spans="1:8">
      <c r="A70" s="92" t="str">
        <f t="shared" si="6"/>
        <v>Уеб медия груп АД</v>
      </c>
      <c r="B70" s="92" t="str">
        <f t="shared" si="7"/>
        <v>131387286</v>
      </c>
      <c r="C70" s="360">
        <f t="shared" si="8"/>
        <v>45657</v>
      </c>
      <c r="D70" s="92" t="s">
        <v>262</v>
      </c>
      <c r="E70" s="92">
        <v>1</v>
      </c>
      <c r="F70" s="92" t="s">
        <v>261</v>
      </c>
      <c r="G70" s="92" t="s">
        <v>544</v>
      </c>
      <c r="H70" s="92">
        <f xml:space="preserve"> '1-Баланс'!C93</f>
        <v>3</v>
      </c>
    </row>
    <row r="71" spans="1:8">
      <c r="A71" s="92" t="str">
        <f t="shared" si="6"/>
        <v>Уеб медия груп АД</v>
      </c>
      <c r="B71" s="92" t="str">
        <f t="shared" si="7"/>
        <v>131387286</v>
      </c>
      <c r="C71" s="360">
        <f t="shared" si="8"/>
        <v>45657</v>
      </c>
      <c r="D71" s="92" t="s">
        <v>264</v>
      </c>
      <c r="E71" s="92">
        <v>1</v>
      </c>
      <c r="F71" s="92" t="s">
        <v>173</v>
      </c>
      <c r="G71" s="92" t="s">
        <v>544</v>
      </c>
      <c r="H71" s="92">
        <f xml:space="preserve"> '1-Баланс'!C94</f>
        <v>4077</v>
      </c>
    </row>
    <row r="72" spans="1:8">
      <c r="A72" s="92" t="str">
        <f t="shared" si="6"/>
        <v>Уеб медия груп АД</v>
      </c>
      <c r="B72" s="92" t="str">
        <f t="shared" si="7"/>
        <v>131387286</v>
      </c>
      <c r="C72" s="360">
        <f t="shared" si="8"/>
        <v>45657</v>
      </c>
      <c r="D72" s="92" t="s">
        <v>266</v>
      </c>
      <c r="E72" s="92">
        <v>1</v>
      </c>
      <c r="F72" s="92" t="s">
        <v>265</v>
      </c>
      <c r="G72" s="92" t="s">
        <v>544</v>
      </c>
      <c r="H72" s="92">
        <f xml:space="preserve"> '1-Баланс'!C95</f>
        <v>10326</v>
      </c>
    </row>
    <row r="73" spans="1:8">
      <c r="A73" s="92" t="str">
        <f t="shared" si="6"/>
        <v>Уеб медия груп АД</v>
      </c>
      <c r="B73" s="92" t="str">
        <f t="shared" si="7"/>
        <v>131387286</v>
      </c>
      <c r="C73" s="360">
        <f t="shared" si="8"/>
        <v>45657</v>
      </c>
      <c r="D73" s="92" t="s">
        <v>26</v>
      </c>
      <c r="E73" s="92">
        <v>1</v>
      </c>
      <c r="F73" s="92" t="s">
        <v>25</v>
      </c>
      <c r="G73" s="92" t="s">
        <v>562</v>
      </c>
      <c r="H73" s="92">
        <f>'1-Баланс'!G12</f>
        <v>7840</v>
      </c>
    </row>
    <row r="74" spans="1:8">
      <c r="A74" s="92" t="str">
        <f t="shared" si="6"/>
        <v>Уеб медия груп АД</v>
      </c>
      <c r="B74" s="92" t="str">
        <f t="shared" si="7"/>
        <v>131387286</v>
      </c>
      <c r="C74" s="360">
        <f t="shared" si="8"/>
        <v>45657</v>
      </c>
      <c r="D74" s="92" t="s">
        <v>29</v>
      </c>
      <c r="E74" s="92">
        <v>1</v>
      </c>
      <c r="F74" s="92" t="s">
        <v>553</v>
      </c>
      <c r="G74" s="92" t="s">
        <v>562</v>
      </c>
      <c r="H74" s="92">
        <f>'1-Баланс'!G13</f>
        <v>7840</v>
      </c>
    </row>
    <row r="75" spans="1:8">
      <c r="A75" s="92" t="str">
        <f t="shared" si="6"/>
        <v>Уеб медия груп АД</v>
      </c>
      <c r="B75" s="92" t="str">
        <f t="shared" si="7"/>
        <v>131387286</v>
      </c>
      <c r="C75" s="360">
        <f t="shared" si="8"/>
        <v>45657</v>
      </c>
      <c r="D75" s="92" t="s">
        <v>33</v>
      </c>
      <c r="E75" s="92">
        <v>1</v>
      </c>
      <c r="F75" s="92" t="s">
        <v>32</v>
      </c>
      <c r="G75" s="92" t="s">
        <v>562</v>
      </c>
      <c r="H75" s="92">
        <f>'1-Баланс'!G14</f>
        <v>0</v>
      </c>
    </row>
    <row r="76" spans="1:8">
      <c r="A76" s="92" t="str">
        <f t="shared" si="6"/>
        <v>Уеб медия груп АД</v>
      </c>
      <c r="B76" s="92" t="str">
        <f t="shared" si="7"/>
        <v>131387286</v>
      </c>
      <c r="C76" s="360">
        <f t="shared" si="8"/>
        <v>45657</v>
      </c>
      <c r="D76" s="92" t="s">
        <v>37</v>
      </c>
      <c r="E76" s="92">
        <v>1</v>
      </c>
      <c r="F76" s="92" t="s">
        <v>36</v>
      </c>
      <c r="G76" s="92" t="s">
        <v>562</v>
      </c>
      <c r="H76" s="92">
        <f>'1-Баланс'!G15</f>
        <v>0</v>
      </c>
    </row>
    <row r="77" spans="1:8">
      <c r="A77" s="92" t="str">
        <f t="shared" si="6"/>
        <v>Уеб медия груп АД</v>
      </c>
      <c r="B77" s="92" t="str">
        <f t="shared" si="7"/>
        <v>131387286</v>
      </c>
      <c r="C77" s="360">
        <f t="shared" si="8"/>
        <v>45657</v>
      </c>
      <c r="D77" s="92" t="s">
        <v>41</v>
      </c>
      <c r="E77" s="92">
        <v>1</v>
      </c>
      <c r="F77" s="92" t="s">
        <v>40</v>
      </c>
      <c r="G77" s="92" t="s">
        <v>562</v>
      </c>
      <c r="H77" s="92">
        <f>'1-Баланс'!G16</f>
        <v>0</v>
      </c>
    </row>
    <row r="78" spans="1:8">
      <c r="A78" s="92" t="str">
        <f t="shared" si="6"/>
        <v>Уеб медия груп АД</v>
      </c>
      <c r="B78" s="92" t="str">
        <f t="shared" si="7"/>
        <v>131387286</v>
      </c>
      <c r="C78" s="360">
        <f t="shared" si="8"/>
        <v>45657</v>
      </c>
      <c r="D78" s="92" t="s">
        <v>45</v>
      </c>
      <c r="E78" s="92">
        <v>1</v>
      </c>
      <c r="F78" s="92" t="s">
        <v>44</v>
      </c>
      <c r="G78" s="92" t="s">
        <v>562</v>
      </c>
      <c r="H78" s="92">
        <f>'1-Баланс'!G17</f>
        <v>0</v>
      </c>
    </row>
    <row r="79" spans="1:8">
      <c r="A79" s="92" t="str">
        <f t="shared" si="6"/>
        <v>Уеб медия груп АД</v>
      </c>
      <c r="B79" s="92" t="str">
        <f t="shared" si="7"/>
        <v>131387286</v>
      </c>
      <c r="C79" s="360">
        <f t="shared" si="8"/>
        <v>45657</v>
      </c>
      <c r="D79" s="92" t="s">
        <v>48</v>
      </c>
      <c r="E79" s="92">
        <v>1</v>
      </c>
      <c r="F79" s="92" t="s">
        <v>22</v>
      </c>
      <c r="G79" s="92" t="s">
        <v>562</v>
      </c>
      <c r="H79" s="92">
        <f>'1-Баланс'!G18</f>
        <v>7840</v>
      </c>
    </row>
    <row r="80" spans="1:8">
      <c r="A80" s="92" t="str">
        <f t="shared" si="6"/>
        <v>Уеб медия груп АД</v>
      </c>
      <c r="B80" s="92" t="str">
        <f t="shared" si="7"/>
        <v>131387286</v>
      </c>
      <c r="C80" s="360">
        <f t="shared" si="8"/>
        <v>45657</v>
      </c>
      <c r="D80" s="92" t="s">
        <v>55</v>
      </c>
      <c r="E80" s="92">
        <v>1</v>
      </c>
      <c r="F80" s="92" t="s">
        <v>54</v>
      </c>
      <c r="G80" s="92" t="s">
        <v>562</v>
      </c>
      <c r="H80" s="92">
        <f>'1-Баланс'!G20</f>
        <v>4053</v>
      </c>
    </row>
    <row r="81" spans="1:8">
      <c r="A81" s="92" t="str">
        <f t="shared" si="6"/>
        <v>Уеб медия груп АД</v>
      </c>
      <c r="B81" s="92" t="str">
        <f t="shared" si="7"/>
        <v>131387286</v>
      </c>
      <c r="C81" s="360">
        <f t="shared" si="8"/>
        <v>45657</v>
      </c>
      <c r="D81" s="92" t="s">
        <v>59</v>
      </c>
      <c r="E81" s="92">
        <v>1</v>
      </c>
      <c r="F81" s="92" t="s">
        <v>58</v>
      </c>
      <c r="G81" s="92" t="s">
        <v>562</v>
      </c>
      <c r="H81" s="92">
        <f>'1-Баланс'!G21</f>
        <v>0</v>
      </c>
    </row>
    <row r="82" spans="1:8">
      <c r="A82" s="92" t="str">
        <f t="shared" si="6"/>
        <v>Уеб медия груп АД</v>
      </c>
      <c r="B82" s="92" t="str">
        <f t="shared" si="7"/>
        <v>131387286</v>
      </c>
      <c r="C82" s="360">
        <f t="shared" si="8"/>
        <v>45657</v>
      </c>
      <c r="D82" s="92" t="s">
        <v>63</v>
      </c>
      <c r="E82" s="92">
        <v>1</v>
      </c>
      <c r="F82" s="92" t="s">
        <v>62</v>
      </c>
      <c r="G82" s="92" t="s">
        <v>562</v>
      </c>
      <c r="H82" s="92">
        <f>'1-Баланс'!G22</f>
        <v>20</v>
      </c>
    </row>
    <row r="83" spans="1:8">
      <c r="A83" s="92" t="str">
        <f t="shared" si="6"/>
        <v>Уеб медия груп АД</v>
      </c>
      <c r="B83" s="92" t="str">
        <f t="shared" si="7"/>
        <v>131387286</v>
      </c>
      <c r="C83" s="360">
        <f t="shared" si="8"/>
        <v>45657</v>
      </c>
      <c r="D83" s="92" t="s">
        <v>66</v>
      </c>
      <c r="E83" s="92">
        <v>1</v>
      </c>
      <c r="F83" s="92" t="s">
        <v>65</v>
      </c>
      <c r="G83" s="92" t="s">
        <v>562</v>
      </c>
      <c r="H83" s="92">
        <f>'1-Баланс'!G23</f>
        <v>18</v>
      </c>
    </row>
    <row r="84" spans="1:8">
      <c r="A84" s="92" t="str">
        <f t="shared" si="6"/>
        <v>Уеб медия груп АД</v>
      </c>
      <c r="B84" s="92" t="str">
        <f t="shared" si="7"/>
        <v>131387286</v>
      </c>
      <c r="C84" s="360">
        <f t="shared" si="8"/>
        <v>45657</v>
      </c>
      <c r="D84" s="92" t="s">
        <v>70</v>
      </c>
      <c r="E84" s="92">
        <v>1</v>
      </c>
      <c r="F84" s="92" t="s">
        <v>69</v>
      </c>
      <c r="G84" s="92" t="s">
        <v>562</v>
      </c>
      <c r="H84" s="92">
        <f>'1-Баланс'!G24</f>
        <v>0</v>
      </c>
    </row>
    <row r="85" spans="1:8">
      <c r="A85" s="92" t="str">
        <f t="shared" si="6"/>
        <v>Уеб медия груп АД</v>
      </c>
      <c r="B85" s="92" t="str">
        <f t="shared" si="7"/>
        <v>131387286</v>
      </c>
      <c r="C85" s="360">
        <f t="shared" si="8"/>
        <v>45657</v>
      </c>
      <c r="D85" s="92" t="s">
        <v>74</v>
      </c>
      <c r="E85" s="92">
        <v>1</v>
      </c>
      <c r="F85" s="92" t="s">
        <v>73</v>
      </c>
      <c r="G85" s="92" t="s">
        <v>562</v>
      </c>
      <c r="H85" s="92">
        <f>'1-Баланс'!G25</f>
        <v>2</v>
      </c>
    </row>
    <row r="86" spans="1:8">
      <c r="A86" s="92" t="str">
        <f t="shared" si="6"/>
        <v>Уеб медия груп АД</v>
      </c>
      <c r="B86" s="92" t="str">
        <f t="shared" si="7"/>
        <v>131387286</v>
      </c>
      <c r="C86" s="360">
        <f t="shared" si="8"/>
        <v>45657</v>
      </c>
      <c r="D86" s="92" t="s">
        <v>78</v>
      </c>
      <c r="E86" s="92">
        <v>1</v>
      </c>
      <c r="F86" s="92" t="s">
        <v>51</v>
      </c>
      <c r="G86" s="92" t="s">
        <v>562</v>
      </c>
      <c r="H86" s="92">
        <f>'1-Баланс'!G26</f>
        <v>4073</v>
      </c>
    </row>
    <row r="87" spans="1:8">
      <c r="A87" s="92" t="str">
        <f t="shared" si="6"/>
        <v>Уеб медия груп АД</v>
      </c>
      <c r="B87" s="92" t="str">
        <f t="shared" si="7"/>
        <v>131387286</v>
      </c>
      <c r="C87" s="360">
        <f t="shared" si="8"/>
        <v>45657</v>
      </c>
      <c r="D87" s="92" t="s">
        <v>85</v>
      </c>
      <c r="E87" s="92">
        <v>1</v>
      </c>
      <c r="F87" s="92" t="s">
        <v>84</v>
      </c>
      <c r="G87" s="92" t="s">
        <v>562</v>
      </c>
      <c r="H87" s="92">
        <f>'1-Баланс'!G28</f>
        <v>-7893</v>
      </c>
    </row>
    <row r="88" spans="1:8">
      <c r="A88" s="92" t="str">
        <f t="shared" si="6"/>
        <v>Уеб медия груп АД</v>
      </c>
      <c r="B88" s="92" t="str">
        <f t="shared" si="7"/>
        <v>131387286</v>
      </c>
      <c r="C88" s="360">
        <f t="shared" si="8"/>
        <v>45657</v>
      </c>
      <c r="D88" s="92" t="s">
        <v>87</v>
      </c>
      <c r="E88" s="92">
        <v>1</v>
      </c>
      <c r="F88" s="92" t="s">
        <v>86</v>
      </c>
      <c r="G88" s="92" t="s">
        <v>562</v>
      </c>
      <c r="H88" s="92">
        <f>'1-Баланс'!G29</f>
        <v>0</v>
      </c>
    </row>
    <row r="89" spans="1:8">
      <c r="A89" s="92" t="str">
        <f t="shared" si="6"/>
        <v>Уеб медия груп АД</v>
      </c>
      <c r="B89" s="92" t="str">
        <f t="shared" si="7"/>
        <v>131387286</v>
      </c>
      <c r="C89" s="360">
        <f t="shared" si="8"/>
        <v>45657</v>
      </c>
      <c r="D89" s="92" t="s">
        <v>90</v>
      </c>
      <c r="E89" s="92">
        <v>1</v>
      </c>
      <c r="F89" s="92" t="s">
        <v>89</v>
      </c>
      <c r="G89" s="92" t="s">
        <v>562</v>
      </c>
      <c r="H89" s="92">
        <f>'1-Баланс'!G30</f>
        <v>-7893</v>
      </c>
    </row>
    <row r="90" spans="1:8">
      <c r="A90" s="92" t="str">
        <f t="shared" si="6"/>
        <v>Уеб медия груп АД</v>
      </c>
      <c r="B90" s="92" t="str">
        <f t="shared" si="7"/>
        <v>131387286</v>
      </c>
      <c r="C90" s="360">
        <f t="shared" si="8"/>
        <v>45657</v>
      </c>
      <c r="D90" s="92" t="s">
        <v>94</v>
      </c>
      <c r="E90" s="92">
        <v>1</v>
      </c>
      <c r="F90" s="92" t="s">
        <v>93</v>
      </c>
      <c r="G90" s="92" t="s">
        <v>562</v>
      </c>
      <c r="H90" s="92">
        <f>'1-Баланс'!G31</f>
        <v>0</v>
      </c>
    </row>
    <row r="91" spans="1:8">
      <c r="A91" s="92" t="str">
        <f t="shared" si="6"/>
        <v>Уеб медия груп АД</v>
      </c>
      <c r="B91" s="92" t="str">
        <f t="shared" si="7"/>
        <v>131387286</v>
      </c>
      <c r="C91" s="360">
        <f t="shared" si="8"/>
        <v>45657</v>
      </c>
      <c r="D91" s="92" t="s">
        <v>98</v>
      </c>
      <c r="E91" s="92">
        <v>1</v>
      </c>
      <c r="F91" s="92" t="s">
        <v>97</v>
      </c>
      <c r="G91" s="92" t="s">
        <v>562</v>
      </c>
      <c r="H91" s="92">
        <f>'1-Баланс'!G32</f>
        <v>0</v>
      </c>
    </row>
    <row r="92" spans="1:8">
      <c r="A92" s="92" t="str">
        <f t="shared" si="6"/>
        <v>Уеб медия груп АД</v>
      </c>
      <c r="B92" s="92" t="str">
        <f t="shared" si="7"/>
        <v>131387286</v>
      </c>
      <c r="C92" s="360">
        <f t="shared" si="8"/>
        <v>45657</v>
      </c>
      <c r="D92" s="92" t="s">
        <v>102</v>
      </c>
      <c r="E92" s="92">
        <v>1</v>
      </c>
      <c r="F92" s="92" t="s">
        <v>101</v>
      </c>
      <c r="G92" s="92" t="s">
        <v>562</v>
      </c>
      <c r="H92" s="92">
        <f>'1-Баланс'!G33</f>
        <v>-106</v>
      </c>
    </row>
    <row r="93" spans="1:8">
      <c r="A93" s="92" t="str">
        <f t="shared" si="6"/>
        <v>Уеб медия груп АД</v>
      </c>
      <c r="B93" s="92" t="str">
        <f t="shared" si="7"/>
        <v>131387286</v>
      </c>
      <c r="C93" s="360">
        <f t="shared" si="8"/>
        <v>45657</v>
      </c>
      <c r="D93" s="92" t="s">
        <v>105</v>
      </c>
      <c r="E93" s="92">
        <v>1</v>
      </c>
      <c r="F93" s="92" t="s">
        <v>81</v>
      </c>
      <c r="G93" s="92" t="s">
        <v>562</v>
      </c>
      <c r="H93" s="92">
        <f>'1-Баланс'!G34</f>
        <v>-7999</v>
      </c>
    </row>
    <row r="94" spans="1:8">
      <c r="A94" s="92" t="str">
        <f t="shared" si="6"/>
        <v>Уеб медия груп АД</v>
      </c>
      <c r="B94" s="92" t="str">
        <f t="shared" si="7"/>
        <v>131387286</v>
      </c>
      <c r="C94" s="360">
        <f t="shared" si="8"/>
        <v>45657</v>
      </c>
      <c r="D94" s="92" t="s">
        <v>112</v>
      </c>
      <c r="E94" s="92">
        <v>1</v>
      </c>
      <c r="F94" s="92" t="s">
        <v>20</v>
      </c>
      <c r="G94" s="92" t="s">
        <v>562</v>
      </c>
      <c r="H94" s="92">
        <f>'1-Баланс'!G37</f>
        <v>3914</v>
      </c>
    </row>
    <row r="95" spans="1:8">
      <c r="A95" s="92" t="str">
        <f t="shared" si="6"/>
        <v>Уеб медия груп АД</v>
      </c>
      <c r="B95" s="92" t="str">
        <f t="shared" si="7"/>
        <v>131387286</v>
      </c>
      <c r="C95" s="360">
        <f t="shared" si="8"/>
        <v>45657</v>
      </c>
      <c r="D95" s="92" t="s">
        <v>120</v>
      </c>
      <c r="E95" s="92">
        <v>1</v>
      </c>
      <c r="F95" s="92" t="s">
        <v>119</v>
      </c>
      <c r="G95" s="92" t="s">
        <v>562</v>
      </c>
      <c r="H95" s="92">
        <f>'1-Баланс'!G40</f>
        <v>0</v>
      </c>
    </row>
    <row r="96" spans="1:8">
      <c r="A96" s="92" t="str">
        <f t="shared" si="6"/>
        <v>Уеб медия груп АД</v>
      </c>
      <c r="B96" s="92" t="str">
        <f t="shared" si="7"/>
        <v>131387286</v>
      </c>
      <c r="C96" s="360">
        <f t="shared" si="8"/>
        <v>45657</v>
      </c>
      <c r="D96" s="92" t="s">
        <v>132</v>
      </c>
      <c r="E96" s="92">
        <v>1</v>
      </c>
      <c r="F96" s="92" t="s">
        <v>131</v>
      </c>
      <c r="G96" s="92" t="s">
        <v>562</v>
      </c>
      <c r="H96" s="92">
        <f>'1-Баланс'!G44</f>
        <v>0</v>
      </c>
    </row>
    <row r="97" spans="1:8">
      <c r="A97" s="92" t="str">
        <f t="shared" si="6"/>
        <v>Уеб медия груп АД</v>
      </c>
      <c r="B97" s="92" t="str">
        <f t="shared" si="7"/>
        <v>131387286</v>
      </c>
      <c r="C97" s="360">
        <f t="shared" si="8"/>
        <v>45657</v>
      </c>
      <c r="D97" s="92" t="s">
        <v>136</v>
      </c>
      <c r="E97" s="92">
        <v>1</v>
      </c>
      <c r="F97" s="92" t="s">
        <v>135</v>
      </c>
      <c r="G97" s="92" t="s">
        <v>562</v>
      </c>
      <c r="H97" s="92">
        <f>'1-Баланс'!G45</f>
        <v>0</v>
      </c>
    </row>
    <row r="98" spans="1:8">
      <c r="A98" s="92" t="str">
        <f t="shared" si="6"/>
        <v>Уеб медия груп АД</v>
      </c>
      <c r="B98" s="92" t="str">
        <f t="shared" si="7"/>
        <v>131387286</v>
      </c>
      <c r="C98" s="360">
        <f t="shared" si="8"/>
        <v>45657</v>
      </c>
      <c r="D98" s="92" t="s">
        <v>140</v>
      </c>
      <c r="E98" s="92">
        <v>1</v>
      </c>
      <c r="F98" s="92" t="s">
        <v>139</v>
      </c>
      <c r="G98" s="92" t="s">
        <v>562</v>
      </c>
      <c r="H98" s="92">
        <f>'1-Баланс'!G46</f>
        <v>0</v>
      </c>
    </row>
    <row r="99" spans="1:8">
      <c r="A99" s="92" t="str">
        <f t="shared" ref="A99:A125" si="9">pdeName</f>
        <v>Уеб медия груп АД</v>
      </c>
      <c r="B99" s="92" t="str">
        <f t="shared" ref="B99:B125" si="10">pdeBulstat</f>
        <v>131387286</v>
      </c>
      <c r="C99" s="360">
        <f t="shared" ref="C99:C125" si="11">endDate</f>
        <v>45657</v>
      </c>
      <c r="D99" s="92" t="s">
        <v>143</v>
      </c>
      <c r="E99" s="92">
        <v>1</v>
      </c>
      <c r="F99" s="92" t="s">
        <v>142</v>
      </c>
      <c r="G99" s="92" t="s">
        <v>562</v>
      </c>
      <c r="H99" s="92">
        <f>'1-Баланс'!G47</f>
        <v>0</v>
      </c>
    </row>
    <row r="100" spans="1:8">
      <c r="A100" s="92" t="str">
        <f t="shared" si="9"/>
        <v>Уеб медия груп АД</v>
      </c>
      <c r="B100" s="92" t="str">
        <f t="shared" si="10"/>
        <v>131387286</v>
      </c>
      <c r="C100" s="360">
        <f t="shared" si="11"/>
        <v>45657</v>
      </c>
      <c r="D100" s="92" t="s">
        <v>147</v>
      </c>
      <c r="E100" s="92">
        <v>1</v>
      </c>
      <c r="F100" s="92" t="s">
        <v>146</v>
      </c>
      <c r="G100" s="92" t="s">
        <v>562</v>
      </c>
      <c r="H100" s="92">
        <f>'1-Баланс'!G48</f>
        <v>4000</v>
      </c>
    </row>
    <row r="101" spans="1:8">
      <c r="A101" s="92" t="str">
        <f t="shared" si="9"/>
        <v>Уеб медия груп АД</v>
      </c>
      <c r="B101" s="92" t="str">
        <f t="shared" si="10"/>
        <v>131387286</v>
      </c>
      <c r="C101" s="360">
        <f t="shared" si="11"/>
        <v>45657</v>
      </c>
      <c r="D101" s="92" t="s">
        <v>151</v>
      </c>
      <c r="E101" s="92">
        <v>1</v>
      </c>
      <c r="F101" s="92" t="s">
        <v>150</v>
      </c>
      <c r="G101" s="92" t="s">
        <v>562</v>
      </c>
      <c r="H101" s="92">
        <f>'1-Баланс'!G49</f>
        <v>6</v>
      </c>
    </row>
    <row r="102" spans="1:8">
      <c r="A102" s="92" t="str">
        <f t="shared" si="9"/>
        <v>Уеб медия груп АД</v>
      </c>
      <c r="B102" s="92" t="str">
        <f t="shared" si="10"/>
        <v>131387286</v>
      </c>
      <c r="C102" s="360">
        <f t="shared" si="11"/>
        <v>45657</v>
      </c>
      <c r="D102" s="92" t="s">
        <v>154</v>
      </c>
      <c r="E102" s="92">
        <v>1</v>
      </c>
      <c r="F102" s="92" t="s">
        <v>128</v>
      </c>
      <c r="G102" s="92" t="s">
        <v>562</v>
      </c>
      <c r="H102" s="92">
        <f>'1-Баланс'!G50</f>
        <v>4006</v>
      </c>
    </row>
    <row r="103" spans="1:8">
      <c r="A103" s="92" t="str">
        <f t="shared" si="9"/>
        <v>Уеб медия груп АД</v>
      </c>
      <c r="B103" s="92" t="str">
        <f t="shared" si="10"/>
        <v>131387286</v>
      </c>
      <c r="C103" s="360">
        <f t="shared" si="11"/>
        <v>45657</v>
      </c>
      <c r="D103" s="92" t="s">
        <v>159</v>
      </c>
      <c r="E103" s="92">
        <v>1</v>
      </c>
      <c r="F103" s="92" t="s">
        <v>158</v>
      </c>
      <c r="G103" s="92" t="s">
        <v>562</v>
      </c>
      <c r="H103" s="92">
        <f>'1-Баланс'!G52</f>
        <v>0</v>
      </c>
    </row>
    <row r="104" spans="1:8">
      <c r="A104" s="92" t="str">
        <f t="shared" si="9"/>
        <v>Уеб медия груп АД</v>
      </c>
      <c r="B104" s="92" t="str">
        <f t="shared" si="10"/>
        <v>131387286</v>
      </c>
      <c r="C104" s="360">
        <f t="shared" si="11"/>
        <v>45657</v>
      </c>
      <c r="D104" s="92" t="s">
        <v>161</v>
      </c>
      <c r="E104" s="92">
        <v>1</v>
      </c>
      <c r="F104" s="92" t="s">
        <v>160</v>
      </c>
      <c r="G104" s="92" t="s">
        <v>562</v>
      </c>
      <c r="H104" s="92">
        <f>'1-Баланс'!G53</f>
        <v>0</v>
      </c>
    </row>
    <row r="105" spans="1:8">
      <c r="A105" s="92" t="str">
        <f t="shared" si="9"/>
        <v>Уеб медия груп АД</v>
      </c>
      <c r="B105" s="92" t="str">
        <f t="shared" si="10"/>
        <v>131387286</v>
      </c>
      <c r="C105" s="360">
        <f t="shared" si="11"/>
        <v>45657</v>
      </c>
      <c r="D105" s="92" t="s">
        <v>165</v>
      </c>
      <c r="E105" s="92">
        <v>1</v>
      </c>
      <c r="F105" s="92" t="s">
        <v>164</v>
      </c>
      <c r="G105" s="92" t="s">
        <v>562</v>
      </c>
      <c r="H105" s="92">
        <f>'1-Баланс'!G54</f>
        <v>0</v>
      </c>
    </row>
    <row r="106" spans="1:8">
      <c r="A106" s="92" t="str">
        <f t="shared" si="9"/>
        <v>Уеб медия груп АД</v>
      </c>
      <c r="B106" s="92" t="str">
        <f t="shared" si="10"/>
        <v>131387286</v>
      </c>
      <c r="C106" s="360">
        <f t="shared" si="11"/>
        <v>45657</v>
      </c>
      <c r="D106" s="92" t="s">
        <v>169</v>
      </c>
      <c r="E106" s="92">
        <v>1</v>
      </c>
      <c r="F106" s="92" t="s">
        <v>168</v>
      </c>
      <c r="G106" s="92" t="s">
        <v>562</v>
      </c>
      <c r="H106" s="92">
        <f>'1-Баланс'!G55</f>
        <v>0</v>
      </c>
    </row>
    <row r="107" spans="1:8">
      <c r="A107" s="92" t="str">
        <f t="shared" si="9"/>
        <v>Уеб медия груп АД</v>
      </c>
      <c r="B107" s="92" t="str">
        <f t="shared" si="10"/>
        <v>131387286</v>
      </c>
      <c r="C107" s="360">
        <f t="shared" si="11"/>
        <v>45657</v>
      </c>
      <c r="D107" s="92" t="s">
        <v>172</v>
      </c>
      <c r="E107" s="92">
        <v>1</v>
      </c>
      <c r="F107" s="92" t="s">
        <v>125</v>
      </c>
      <c r="G107" s="92" t="s">
        <v>562</v>
      </c>
      <c r="H107" s="92">
        <f>'1-Баланс'!G56</f>
        <v>4006</v>
      </c>
    </row>
    <row r="108" spans="1:8">
      <c r="A108" s="92" t="str">
        <f t="shared" si="9"/>
        <v>Уеб медия груп АД</v>
      </c>
      <c r="B108" s="92" t="str">
        <f t="shared" si="10"/>
        <v>131387286</v>
      </c>
      <c r="C108" s="360">
        <f t="shared" si="11"/>
        <v>45657</v>
      </c>
      <c r="D108" s="92" t="s">
        <v>181</v>
      </c>
      <c r="E108" s="92">
        <v>1</v>
      </c>
      <c r="F108" s="92" t="s">
        <v>180</v>
      </c>
      <c r="G108" s="92" t="s">
        <v>562</v>
      </c>
      <c r="H108" s="92">
        <f>'1-Баланс'!G59</f>
        <v>0</v>
      </c>
    </row>
    <row r="109" spans="1:8">
      <c r="A109" s="92" t="str">
        <f t="shared" si="9"/>
        <v>Уеб медия груп АД</v>
      </c>
      <c r="B109" s="92" t="str">
        <f t="shared" si="10"/>
        <v>131387286</v>
      </c>
      <c r="C109" s="360">
        <f t="shared" si="11"/>
        <v>45657</v>
      </c>
      <c r="D109" s="92" t="s">
        <v>185</v>
      </c>
      <c r="E109" s="92">
        <v>1</v>
      </c>
      <c r="F109" s="92" t="s">
        <v>184</v>
      </c>
      <c r="G109" s="92" t="s">
        <v>562</v>
      </c>
      <c r="H109" s="92">
        <f>'1-Баланс'!G60</f>
        <v>2088</v>
      </c>
    </row>
    <row r="110" spans="1:8">
      <c r="A110" s="92" t="str">
        <f t="shared" si="9"/>
        <v>Уеб медия груп АД</v>
      </c>
      <c r="B110" s="92" t="str">
        <f t="shared" si="10"/>
        <v>131387286</v>
      </c>
      <c r="C110" s="360">
        <f t="shared" si="11"/>
        <v>45657</v>
      </c>
      <c r="D110" s="92" t="s">
        <v>189</v>
      </c>
      <c r="E110" s="92">
        <v>1</v>
      </c>
      <c r="F110" s="92" t="s">
        <v>188</v>
      </c>
      <c r="G110" s="92" t="s">
        <v>562</v>
      </c>
      <c r="H110" s="92">
        <f>'1-Баланс'!G61</f>
        <v>244</v>
      </c>
    </row>
    <row r="111" spans="1:8">
      <c r="A111" s="92" t="str">
        <f t="shared" si="9"/>
        <v>Уеб медия груп АД</v>
      </c>
      <c r="B111" s="92" t="str">
        <f t="shared" si="10"/>
        <v>131387286</v>
      </c>
      <c r="C111" s="360">
        <f t="shared" si="11"/>
        <v>45657</v>
      </c>
      <c r="D111" s="92" t="s">
        <v>193</v>
      </c>
      <c r="E111" s="92">
        <v>1</v>
      </c>
      <c r="F111" s="92" t="s">
        <v>192</v>
      </c>
      <c r="G111" s="92" t="s">
        <v>562</v>
      </c>
      <c r="H111" s="92">
        <f>'1-Баланс'!G62</f>
        <v>56</v>
      </c>
    </row>
    <row r="112" spans="1:8">
      <c r="A112" s="92" t="str">
        <f t="shared" si="9"/>
        <v>Уеб медия груп АД</v>
      </c>
      <c r="B112" s="92" t="str">
        <f t="shared" si="10"/>
        <v>131387286</v>
      </c>
      <c r="C112" s="360">
        <f t="shared" si="11"/>
        <v>45657</v>
      </c>
      <c r="D112" s="92" t="s">
        <v>197</v>
      </c>
      <c r="E112" s="92">
        <v>1</v>
      </c>
      <c r="F112" s="92" t="s">
        <v>196</v>
      </c>
      <c r="G112" s="92" t="s">
        <v>562</v>
      </c>
      <c r="H112" s="92">
        <f>'1-Баланс'!G63</f>
        <v>0</v>
      </c>
    </row>
    <row r="113" spans="1:8">
      <c r="A113" s="92" t="str">
        <f t="shared" si="9"/>
        <v>Уеб медия груп АД</v>
      </c>
      <c r="B113" s="92" t="str">
        <f t="shared" si="10"/>
        <v>131387286</v>
      </c>
      <c r="C113" s="360">
        <f t="shared" si="11"/>
        <v>45657</v>
      </c>
      <c r="D113" s="92" t="s">
        <v>200</v>
      </c>
      <c r="E113" s="92">
        <v>1</v>
      </c>
      <c r="F113" s="92" t="s">
        <v>199</v>
      </c>
      <c r="G113" s="92" t="s">
        <v>562</v>
      </c>
      <c r="H113" s="92">
        <f>'1-Баланс'!G64</f>
        <v>31</v>
      </c>
    </row>
    <row r="114" spans="1:8">
      <c r="A114" s="92" t="str">
        <f t="shared" si="9"/>
        <v>Уеб медия груп АД</v>
      </c>
      <c r="B114" s="92" t="str">
        <f t="shared" si="10"/>
        <v>131387286</v>
      </c>
      <c r="C114" s="360">
        <f t="shared" si="11"/>
        <v>45657</v>
      </c>
      <c r="D114" s="92" t="s">
        <v>202</v>
      </c>
      <c r="E114" s="92">
        <v>1</v>
      </c>
      <c r="F114" s="92" t="s">
        <v>201</v>
      </c>
      <c r="G114" s="92" t="s">
        <v>562</v>
      </c>
      <c r="H114" s="92">
        <f>'1-Баланс'!G65</f>
        <v>0</v>
      </c>
    </row>
    <row r="115" spans="1:8">
      <c r="A115" s="92" t="str">
        <f t="shared" si="9"/>
        <v>Уеб медия груп АД</v>
      </c>
      <c r="B115" s="92" t="str">
        <f t="shared" si="10"/>
        <v>131387286</v>
      </c>
      <c r="C115" s="360">
        <f t="shared" si="11"/>
        <v>45657</v>
      </c>
      <c r="D115" s="92" t="s">
        <v>205</v>
      </c>
      <c r="E115" s="92">
        <v>1</v>
      </c>
      <c r="F115" s="92" t="s">
        <v>204</v>
      </c>
      <c r="G115" s="92" t="s">
        <v>562</v>
      </c>
      <c r="H115" s="92">
        <f>'1-Баланс'!G66</f>
        <v>109</v>
      </c>
    </row>
    <row r="116" spans="1:8">
      <c r="A116" s="92" t="str">
        <f t="shared" si="9"/>
        <v>Уеб медия груп АД</v>
      </c>
      <c r="B116" s="92" t="str">
        <f t="shared" si="10"/>
        <v>131387286</v>
      </c>
      <c r="C116" s="360">
        <f t="shared" si="11"/>
        <v>45657</v>
      </c>
      <c r="D116" s="92" t="s">
        <v>209</v>
      </c>
      <c r="E116" s="92">
        <v>1</v>
      </c>
      <c r="F116" s="92" t="s">
        <v>208</v>
      </c>
      <c r="G116" s="92" t="s">
        <v>562</v>
      </c>
      <c r="H116" s="92">
        <f>'1-Баланс'!G67</f>
        <v>24</v>
      </c>
    </row>
    <row r="117" spans="1:8">
      <c r="A117" s="92" t="str">
        <f t="shared" si="9"/>
        <v>Уеб медия груп АД</v>
      </c>
      <c r="B117" s="92" t="str">
        <f t="shared" si="10"/>
        <v>131387286</v>
      </c>
      <c r="C117" s="360">
        <f t="shared" si="11"/>
        <v>45657</v>
      </c>
      <c r="D117" s="92" t="s">
        <v>213</v>
      </c>
      <c r="E117" s="92">
        <v>1</v>
      </c>
      <c r="F117" s="92" t="s">
        <v>212</v>
      </c>
      <c r="G117" s="92" t="s">
        <v>562</v>
      </c>
      <c r="H117" s="92">
        <f>'1-Баланс'!G68</f>
        <v>24</v>
      </c>
    </row>
    <row r="118" spans="1:8">
      <c r="A118" s="92" t="str">
        <f t="shared" si="9"/>
        <v>Уеб медия груп АД</v>
      </c>
      <c r="B118" s="92" t="str">
        <f t="shared" si="10"/>
        <v>131387286</v>
      </c>
      <c r="C118" s="360">
        <f t="shared" si="11"/>
        <v>45657</v>
      </c>
      <c r="D118" s="92" t="s">
        <v>216</v>
      </c>
      <c r="E118" s="92">
        <v>1</v>
      </c>
      <c r="F118" s="92" t="s">
        <v>79</v>
      </c>
      <c r="G118" s="92" t="s">
        <v>562</v>
      </c>
      <c r="H118" s="92">
        <f>'1-Баланс'!G69</f>
        <v>0</v>
      </c>
    </row>
    <row r="119" spans="1:8">
      <c r="A119" s="92" t="str">
        <f t="shared" si="9"/>
        <v>Уеб медия груп АД</v>
      </c>
      <c r="B119" s="92" t="str">
        <f t="shared" si="10"/>
        <v>131387286</v>
      </c>
      <c r="C119" s="360">
        <f t="shared" si="11"/>
        <v>45657</v>
      </c>
      <c r="D119" s="92" t="s">
        <v>220</v>
      </c>
      <c r="E119" s="92">
        <v>1</v>
      </c>
      <c r="F119" s="92" t="s">
        <v>219</v>
      </c>
      <c r="G119" s="92" t="s">
        <v>562</v>
      </c>
      <c r="H119" s="92">
        <f>'1-Баланс'!G70</f>
        <v>0</v>
      </c>
    </row>
    <row r="120" spans="1:8">
      <c r="A120" s="92" t="str">
        <f t="shared" si="9"/>
        <v>Уеб медия груп АД</v>
      </c>
      <c r="B120" s="92" t="str">
        <f t="shared" si="10"/>
        <v>131387286</v>
      </c>
      <c r="C120" s="360">
        <f t="shared" si="11"/>
        <v>45657</v>
      </c>
      <c r="D120" s="92" t="s">
        <v>223</v>
      </c>
      <c r="E120" s="92">
        <v>1</v>
      </c>
      <c r="F120" s="92" t="s">
        <v>128</v>
      </c>
      <c r="G120" s="92" t="s">
        <v>562</v>
      </c>
      <c r="H120" s="92">
        <f>'1-Баланс'!G71</f>
        <v>2332</v>
      </c>
    </row>
    <row r="121" spans="1:8">
      <c r="A121" s="92" t="str">
        <f t="shared" si="9"/>
        <v>Уеб медия груп АД</v>
      </c>
      <c r="B121" s="92" t="str">
        <f t="shared" si="10"/>
        <v>131387286</v>
      </c>
      <c r="C121" s="360">
        <f t="shared" si="11"/>
        <v>45657</v>
      </c>
      <c r="D121" s="92" t="s">
        <v>231</v>
      </c>
      <c r="E121" s="92">
        <v>1</v>
      </c>
      <c r="F121" s="92" t="s">
        <v>230</v>
      </c>
      <c r="G121" s="92" t="s">
        <v>562</v>
      </c>
      <c r="H121" s="92">
        <f>'1-Баланс'!G73</f>
        <v>0</v>
      </c>
    </row>
    <row r="122" spans="1:8">
      <c r="A122" s="92" t="str">
        <f t="shared" si="9"/>
        <v>Уеб медия груп АД</v>
      </c>
      <c r="B122" s="92" t="str">
        <f t="shared" si="10"/>
        <v>131387286</v>
      </c>
      <c r="C122" s="360">
        <f t="shared" si="11"/>
        <v>45657</v>
      </c>
      <c r="D122" s="92" t="s">
        <v>233</v>
      </c>
      <c r="E122" s="92">
        <v>1</v>
      </c>
      <c r="F122" s="92" t="s">
        <v>160</v>
      </c>
      <c r="G122" s="92" t="s">
        <v>562</v>
      </c>
      <c r="H122" s="92">
        <f>'1-Баланс'!G75</f>
        <v>74</v>
      </c>
    </row>
    <row r="123" spans="1:8">
      <c r="A123" s="92" t="str">
        <f t="shared" si="9"/>
        <v>Уеб медия груп АД</v>
      </c>
      <c r="B123" s="92" t="str">
        <f t="shared" si="10"/>
        <v>131387286</v>
      </c>
      <c r="C123" s="360">
        <f t="shared" si="11"/>
        <v>45657</v>
      </c>
      <c r="D123" s="92" t="s">
        <v>235</v>
      </c>
      <c r="E123" s="92">
        <v>1</v>
      </c>
      <c r="F123" s="92" t="s">
        <v>234</v>
      </c>
      <c r="G123" s="92" t="s">
        <v>562</v>
      </c>
      <c r="H123" s="92">
        <f>'1-Баланс'!G77</f>
        <v>0</v>
      </c>
    </row>
    <row r="124" spans="1:8">
      <c r="A124" s="92" t="str">
        <f t="shared" si="9"/>
        <v>Уеб медия груп АД</v>
      </c>
      <c r="B124" s="92" t="str">
        <f t="shared" si="10"/>
        <v>131387286</v>
      </c>
      <c r="C124" s="360">
        <f t="shared" si="11"/>
        <v>45657</v>
      </c>
      <c r="D124" s="92" t="s">
        <v>241</v>
      </c>
      <c r="E124" s="92">
        <v>1</v>
      </c>
      <c r="F124" s="92" t="s">
        <v>175</v>
      </c>
      <c r="G124" s="92" t="s">
        <v>562</v>
      </c>
      <c r="H124" s="92">
        <f>'1-Баланс'!G79</f>
        <v>2406</v>
      </c>
    </row>
    <row r="125" spans="1:8">
      <c r="A125" s="92" t="str">
        <f t="shared" si="9"/>
        <v>Уеб медия груп АД</v>
      </c>
      <c r="B125" s="92" t="str">
        <f t="shared" si="10"/>
        <v>131387286</v>
      </c>
      <c r="C125" s="360">
        <f t="shared" si="11"/>
        <v>45657</v>
      </c>
      <c r="D125" s="92" t="s">
        <v>268</v>
      </c>
      <c r="E125" s="92">
        <v>1</v>
      </c>
      <c r="F125" s="92" t="s">
        <v>267</v>
      </c>
      <c r="G125" s="92" t="s">
        <v>562</v>
      </c>
      <c r="H125" s="92">
        <f>'1-Баланс'!G95</f>
        <v>10326</v>
      </c>
    </row>
    <row r="126" spans="1:8" s="285" customFormat="1">
      <c r="C126" s="359"/>
      <c r="F126" s="288" t="s">
        <v>559</v>
      </c>
    </row>
    <row r="127" spans="1:8">
      <c r="A127" s="92" t="str">
        <f t="shared" ref="A127:A158" si="12">pdeName</f>
        <v>Уеб медия груп АД</v>
      </c>
      <c r="B127" s="92" t="str">
        <f t="shared" ref="B127:B158" si="13">pdeBulstat</f>
        <v>131387286</v>
      </c>
      <c r="C127" s="360">
        <f t="shared" ref="C127:C158" si="14">endDate</f>
        <v>45657</v>
      </c>
      <c r="D127" s="92" t="s">
        <v>276</v>
      </c>
      <c r="E127" s="92">
        <v>1</v>
      </c>
      <c r="F127" s="92" t="s">
        <v>275</v>
      </c>
      <c r="G127" s="92" t="s">
        <v>560</v>
      </c>
      <c r="H127" s="286">
        <f>'2-Отчет за доходите'!C12</f>
        <v>20</v>
      </c>
    </row>
    <row r="128" spans="1:8">
      <c r="A128" s="92" t="str">
        <f t="shared" si="12"/>
        <v>Уеб медия груп АД</v>
      </c>
      <c r="B128" s="92" t="str">
        <f t="shared" si="13"/>
        <v>131387286</v>
      </c>
      <c r="C128" s="360">
        <f t="shared" si="14"/>
        <v>45657</v>
      </c>
      <c r="D128" s="92" t="s">
        <v>280</v>
      </c>
      <c r="E128" s="92">
        <v>1</v>
      </c>
      <c r="F128" s="92" t="s">
        <v>279</v>
      </c>
      <c r="G128" s="92" t="s">
        <v>560</v>
      </c>
      <c r="H128" s="286">
        <f>'2-Отчет за доходите'!C13</f>
        <v>394</v>
      </c>
    </row>
    <row r="129" spans="1:8">
      <c r="A129" s="92" t="str">
        <f t="shared" si="12"/>
        <v>Уеб медия груп АД</v>
      </c>
      <c r="B129" s="92" t="str">
        <f t="shared" si="13"/>
        <v>131387286</v>
      </c>
      <c r="C129" s="360">
        <f t="shared" si="14"/>
        <v>45657</v>
      </c>
      <c r="D129" s="92" t="s">
        <v>284</v>
      </c>
      <c r="E129" s="92">
        <v>1</v>
      </c>
      <c r="F129" s="92" t="s">
        <v>283</v>
      </c>
      <c r="G129" s="92" t="s">
        <v>560</v>
      </c>
      <c r="H129" s="286">
        <f>'2-Отчет за доходите'!C14</f>
        <v>442</v>
      </c>
    </row>
    <row r="130" spans="1:8">
      <c r="A130" s="92" t="str">
        <f t="shared" si="12"/>
        <v>Уеб медия груп АД</v>
      </c>
      <c r="B130" s="92" t="str">
        <f t="shared" si="13"/>
        <v>131387286</v>
      </c>
      <c r="C130" s="360">
        <f t="shared" si="14"/>
        <v>45657</v>
      </c>
      <c r="D130" s="92" t="s">
        <v>288</v>
      </c>
      <c r="E130" s="92">
        <v>1</v>
      </c>
      <c r="F130" s="92" t="s">
        <v>287</v>
      </c>
      <c r="G130" s="92" t="s">
        <v>560</v>
      </c>
      <c r="H130" s="286">
        <f>'2-Отчет за доходите'!C15</f>
        <v>761</v>
      </c>
    </row>
    <row r="131" spans="1:8">
      <c r="A131" s="92" t="str">
        <f t="shared" si="12"/>
        <v>Уеб медия груп АД</v>
      </c>
      <c r="B131" s="92" t="str">
        <f t="shared" si="13"/>
        <v>131387286</v>
      </c>
      <c r="C131" s="360">
        <f t="shared" si="14"/>
        <v>45657</v>
      </c>
      <c r="D131" s="92" t="s">
        <v>291</v>
      </c>
      <c r="E131" s="92">
        <v>1</v>
      </c>
      <c r="F131" s="92" t="s">
        <v>290</v>
      </c>
      <c r="G131" s="92" t="s">
        <v>560</v>
      </c>
      <c r="H131" s="286">
        <f>'2-Отчет за доходите'!C16</f>
        <v>133</v>
      </c>
    </row>
    <row r="132" spans="1:8">
      <c r="A132" s="92" t="str">
        <f t="shared" si="12"/>
        <v>Уеб медия груп АД</v>
      </c>
      <c r="B132" s="92" t="str">
        <f t="shared" si="13"/>
        <v>131387286</v>
      </c>
      <c r="C132" s="360">
        <f t="shared" si="14"/>
        <v>45657</v>
      </c>
      <c r="D132" s="92" t="s">
        <v>294</v>
      </c>
      <c r="E132" s="92">
        <v>1</v>
      </c>
      <c r="F132" s="92" t="s">
        <v>293</v>
      </c>
      <c r="G132" s="92" t="s">
        <v>560</v>
      </c>
      <c r="H132" s="286">
        <f>'2-Отчет за доходите'!C17</f>
        <v>0</v>
      </c>
    </row>
    <row r="133" spans="1:8">
      <c r="A133" s="92" t="str">
        <f t="shared" si="12"/>
        <v>Уеб медия груп АД</v>
      </c>
      <c r="B133" s="92" t="str">
        <f t="shared" si="13"/>
        <v>131387286</v>
      </c>
      <c r="C133" s="360">
        <f t="shared" si="14"/>
        <v>45657</v>
      </c>
      <c r="D133" s="92" t="s">
        <v>296</v>
      </c>
      <c r="E133" s="92">
        <v>1</v>
      </c>
      <c r="F133" s="92" t="s">
        <v>295</v>
      </c>
      <c r="G133" s="92" t="s">
        <v>560</v>
      </c>
      <c r="H133" s="286">
        <f>'2-Отчет за доходите'!C18</f>
        <v>0</v>
      </c>
    </row>
    <row r="134" spans="1:8">
      <c r="A134" s="92" t="str">
        <f t="shared" si="12"/>
        <v>Уеб медия груп АД</v>
      </c>
      <c r="B134" s="92" t="str">
        <f t="shared" si="13"/>
        <v>131387286</v>
      </c>
      <c r="C134" s="360">
        <f t="shared" si="14"/>
        <v>45657</v>
      </c>
      <c r="D134" s="92" t="s">
        <v>300</v>
      </c>
      <c r="E134" s="92">
        <v>1</v>
      </c>
      <c r="F134" s="92" t="s">
        <v>299</v>
      </c>
      <c r="G134" s="92" t="s">
        <v>560</v>
      </c>
      <c r="H134" s="286">
        <f>'2-Отчет за доходите'!C19</f>
        <v>-38</v>
      </c>
    </row>
    <row r="135" spans="1:8">
      <c r="A135" s="92" t="str">
        <f t="shared" si="12"/>
        <v>Уеб медия груп АД</v>
      </c>
      <c r="B135" s="92" t="str">
        <f t="shared" si="13"/>
        <v>131387286</v>
      </c>
      <c r="C135" s="360">
        <f t="shared" si="14"/>
        <v>45657</v>
      </c>
      <c r="D135" s="92" t="s">
        <v>304</v>
      </c>
      <c r="E135" s="92">
        <v>1</v>
      </c>
      <c r="F135" s="92" t="s">
        <v>303</v>
      </c>
      <c r="G135" s="92" t="s">
        <v>560</v>
      </c>
      <c r="H135" s="286">
        <f>'2-Отчет за доходите'!C20</f>
        <v>-79</v>
      </c>
    </row>
    <row r="136" spans="1:8">
      <c r="A136" s="92" t="str">
        <f t="shared" si="12"/>
        <v>Уеб медия груп АД</v>
      </c>
      <c r="B136" s="92" t="str">
        <f t="shared" si="13"/>
        <v>131387286</v>
      </c>
      <c r="C136" s="360">
        <f t="shared" si="14"/>
        <v>45657</v>
      </c>
      <c r="D136" s="92" t="s">
        <v>306</v>
      </c>
      <c r="E136" s="92">
        <v>1</v>
      </c>
      <c r="F136" s="92" t="s">
        <v>305</v>
      </c>
      <c r="G136" s="92" t="s">
        <v>560</v>
      </c>
      <c r="H136" s="286">
        <f>'2-Отчет за доходите'!C21</f>
        <v>0</v>
      </c>
    </row>
    <row r="137" spans="1:8">
      <c r="A137" s="92" t="str">
        <f t="shared" si="12"/>
        <v>Уеб медия груп АД</v>
      </c>
      <c r="B137" s="92" t="str">
        <f t="shared" si="13"/>
        <v>131387286</v>
      </c>
      <c r="C137" s="360">
        <f t="shared" si="14"/>
        <v>45657</v>
      </c>
      <c r="D137" s="92" t="s">
        <v>308</v>
      </c>
      <c r="E137" s="92">
        <v>1</v>
      </c>
      <c r="F137" s="92" t="s">
        <v>273</v>
      </c>
      <c r="G137" s="92" t="s">
        <v>560</v>
      </c>
      <c r="H137" s="286">
        <f>'2-Отчет за доходите'!C22</f>
        <v>1712</v>
      </c>
    </row>
    <row r="138" spans="1:8">
      <c r="A138" s="92" t="str">
        <f t="shared" si="12"/>
        <v>Уеб медия груп АД</v>
      </c>
      <c r="B138" s="92" t="str">
        <f t="shared" si="13"/>
        <v>131387286</v>
      </c>
      <c r="C138" s="360">
        <f t="shared" si="14"/>
        <v>45657</v>
      </c>
      <c r="D138" s="92" t="s">
        <v>317</v>
      </c>
      <c r="E138" s="92">
        <v>1</v>
      </c>
      <c r="F138" s="92" t="s">
        <v>316</v>
      </c>
      <c r="G138" s="92" t="s">
        <v>560</v>
      </c>
      <c r="H138" s="286">
        <f>'2-Отчет за доходите'!C25</f>
        <v>427</v>
      </c>
    </row>
    <row r="139" spans="1:8">
      <c r="A139" s="92" t="str">
        <f t="shared" si="12"/>
        <v>Уеб медия груп АД</v>
      </c>
      <c r="B139" s="92" t="str">
        <f t="shared" si="13"/>
        <v>131387286</v>
      </c>
      <c r="C139" s="360">
        <f t="shared" si="14"/>
        <v>45657</v>
      </c>
      <c r="D139" s="92" t="s">
        <v>321</v>
      </c>
      <c r="E139" s="92">
        <v>1</v>
      </c>
      <c r="F139" s="92" t="s">
        <v>320</v>
      </c>
      <c r="G139" s="92" t="s">
        <v>560</v>
      </c>
      <c r="H139" s="286">
        <f>'2-Отчет за доходите'!C26</f>
        <v>20</v>
      </c>
    </row>
    <row r="140" spans="1:8">
      <c r="A140" s="92" t="str">
        <f t="shared" si="12"/>
        <v>Уеб медия груп АД</v>
      </c>
      <c r="B140" s="92" t="str">
        <f t="shared" si="13"/>
        <v>131387286</v>
      </c>
      <c r="C140" s="360">
        <f t="shared" si="14"/>
        <v>45657</v>
      </c>
      <c r="D140" s="92" t="s">
        <v>325</v>
      </c>
      <c r="E140" s="92">
        <v>1</v>
      </c>
      <c r="F140" s="92" t="s">
        <v>324</v>
      </c>
      <c r="G140" s="92" t="s">
        <v>560</v>
      </c>
      <c r="H140" s="286">
        <f>'2-Отчет за доходите'!C27</f>
        <v>2</v>
      </c>
    </row>
    <row r="141" spans="1:8">
      <c r="A141" s="92" t="str">
        <f t="shared" si="12"/>
        <v>Уеб медия груп АД</v>
      </c>
      <c r="B141" s="92" t="str">
        <f t="shared" si="13"/>
        <v>131387286</v>
      </c>
      <c r="C141" s="360">
        <f t="shared" si="14"/>
        <v>45657</v>
      </c>
      <c r="D141" s="92" t="s">
        <v>327</v>
      </c>
      <c r="E141" s="92">
        <v>1</v>
      </c>
      <c r="F141" s="92" t="s">
        <v>79</v>
      </c>
      <c r="G141" s="92" t="s">
        <v>560</v>
      </c>
      <c r="H141" s="286">
        <f>'2-Отчет за доходите'!C28</f>
        <v>5</v>
      </c>
    </row>
    <row r="142" spans="1:8">
      <c r="A142" s="92" t="str">
        <f t="shared" si="12"/>
        <v>Уеб медия груп АД</v>
      </c>
      <c r="B142" s="92" t="str">
        <f t="shared" si="13"/>
        <v>131387286</v>
      </c>
      <c r="C142" s="360">
        <f t="shared" si="14"/>
        <v>45657</v>
      </c>
      <c r="D142" s="92" t="s">
        <v>328</v>
      </c>
      <c r="E142" s="92">
        <v>1</v>
      </c>
      <c r="F142" s="92" t="s">
        <v>313</v>
      </c>
      <c r="G142" s="92" t="s">
        <v>560</v>
      </c>
      <c r="H142" s="286">
        <f>'2-Отчет за доходите'!C29</f>
        <v>454</v>
      </c>
    </row>
    <row r="143" spans="1:8">
      <c r="A143" s="92" t="str">
        <f t="shared" si="12"/>
        <v>Уеб медия груп АД</v>
      </c>
      <c r="B143" s="92" t="str">
        <f t="shared" si="13"/>
        <v>131387286</v>
      </c>
      <c r="C143" s="360">
        <f t="shared" si="14"/>
        <v>45657</v>
      </c>
      <c r="D143" s="92" t="s">
        <v>330</v>
      </c>
      <c r="E143" s="92">
        <v>1</v>
      </c>
      <c r="F143" s="92" t="s">
        <v>329</v>
      </c>
      <c r="G143" s="92" t="s">
        <v>560</v>
      </c>
      <c r="H143" s="286">
        <f>'2-Отчет за доходите'!C31</f>
        <v>2166</v>
      </c>
    </row>
    <row r="144" spans="1:8">
      <c r="A144" s="92" t="str">
        <f t="shared" si="12"/>
        <v>Уеб медия груп АД</v>
      </c>
      <c r="B144" s="92" t="str">
        <f t="shared" si="13"/>
        <v>131387286</v>
      </c>
      <c r="C144" s="360">
        <f t="shared" si="14"/>
        <v>45657</v>
      </c>
      <c r="D144" s="92" t="s">
        <v>333</v>
      </c>
      <c r="E144" s="92">
        <v>1</v>
      </c>
      <c r="F144" s="92" t="s">
        <v>332</v>
      </c>
      <c r="G144" s="92" t="s">
        <v>560</v>
      </c>
      <c r="H144" s="286">
        <f>'2-Отчет за доходите'!C33</f>
        <v>0</v>
      </c>
    </row>
    <row r="145" spans="1:8">
      <c r="A145" s="92" t="str">
        <f t="shared" si="12"/>
        <v>Уеб медия груп АД</v>
      </c>
      <c r="B145" s="92" t="str">
        <f t="shared" si="13"/>
        <v>131387286</v>
      </c>
      <c r="C145" s="360">
        <f t="shared" si="14"/>
        <v>45657</v>
      </c>
      <c r="D145" s="92" t="s">
        <v>337</v>
      </c>
      <c r="E145" s="92">
        <v>1</v>
      </c>
      <c r="F145" s="92" t="s">
        <v>336</v>
      </c>
      <c r="G145" s="92" t="s">
        <v>560</v>
      </c>
      <c r="H145" s="286">
        <f>'2-Отчет за доходите'!C34</f>
        <v>0</v>
      </c>
    </row>
    <row r="146" spans="1:8">
      <c r="A146" s="92" t="str">
        <f t="shared" si="12"/>
        <v>Уеб медия груп АД</v>
      </c>
      <c r="B146" s="92" t="str">
        <f t="shared" si="13"/>
        <v>131387286</v>
      </c>
      <c r="C146" s="360">
        <f t="shared" si="14"/>
        <v>45657</v>
      </c>
      <c r="D146" s="92" t="s">
        <v>341</v>
      </c>
      <c r="E146" s="92">
        <v>1</v>
      </c>
      <c r="F146" s="92" t="s">
        <v>340</v>
      </c>
      <c r="G146" s="92" t="s">
        <v>560</v>
      </c>
      <c r="H146" s="286">
        <f>'2-Отчет за доходите'!C35</f>
        <v>0</v>
      </c>
    </row>
    <row r="147" spans="1:8">
      <c r="A147" s="92" t="str">
        <f t="shared" si="12"/>
        <v>Уеб медия груп АД</v>
      </c>
      <c r="B147" s="92" t="str">
        <f t="shared" si="13"/>
        <v>131387286</v>
      </c>
      <c r="C147" s="360">
        <f t="shared" si="14"/>
        <v>45657</v>
      </c>
      <c r="D147" s="92" t="s">
        <v>345</v>
      </c>
      <c r="E147" s="92">
        <v>1</v>
      </c>
      <c r="F147" s="92" t="s">
        <v>344</v>
      </c>
      <c r="G147" s="92" t="s">
        <v>560</v>
      </c>
      <c r="H147" s="286">
        <f>'2-Отчет за доходите'!C36</f>
        <v>2166</v>
      </c>
    </row>
    <row r="148" spans="1:8">
      <c r="A148" s="92" t="str">
        <f t="shared" si="12"/>
        <v>Уеб медия груп АД</v>
      </c>
      <c r="B148" s="92" t="str">
        <f t="shared" si="13"/>
        <v>131387286</v>
      </c>
      <c r="C148" s="360">
        <f t="shared" si="14"/>
        <v>45657</v>
      </c>
      <c r="D148" s="92" t="s">
        <v>349</v>
      </c>
      <c r="E148" s="92">
        <v>1</v>
      </c>
      <c r="F148" s="92" t="s">
        <v>348</v>
      </c>
      <c r="G148" s="92" t="s">
        <v>560</v>
      </c>
      <c r="H148" s="286">
        <f>'2-Отчет за доходите'!C37</f>
        <v>0</v>
      </c>
    </row>
    <row r="149" spans="1:8">
      <c r="A149" s="92" t="str">
        <f t="shared" si="12"/>
        <v>Уеб медия груп АД</v>
      </c>
      <c r="B149" s="92" t="str">
        <f t="shared" si="13"/>
        <v>131387286</v>
      </c>
      <c r="C149" s="360">
        <f t="shared" si="14"/>
        <v>45657</v>
      </c>
      <c r="D149" s="92" t="s">
        <v>353</v>
      </c>
      <c r="E149" s="92">
        <v>1</v>
      </c>
      <c r="F149" s="92" t="s">
        <v>352</v>
      </c>
      <c r="G149" s="92" t="s">
        <v>560</v>
      </c>
      <c r="H149" s="286">
        <f>'2-Отчет за доходите'!C38</f>
        <v>-63</v>
      </c>
    </row>
    <row r="150" spans="1:8">
      <c r="A150" s="92" t="str">
        <f t="shared" si="12"/>
        <v>Уеб медия груп АД</v>
      </c>
      <c r="B150" s="92" t="str">
        <f t="shared" si="13"/>
        <v>131387286</v>
      </c>
      <c r="C150" s="360">
        <f t="shared" si="14"/>
        <v>45657</v>
      </c>
      <c r="D150" s="92" t="s">
        <v>355</v>
      </c>
      <c r="E150" s="92">
        <v>1</v>
      </c>
      <c r="F150" s="92" t="s">
        <v>354</v>
      </c>
      <c r="G150" s="92" t="s">
        <v>560</v>
      </c>
      <c r="H150" s="286">
        <f>'2-Отчет за доходите'!C39</f>
        <v>0</v>
      </c>
    </row>
    <row r="151" spans="1:8">
      <c r="A151" s="92" t="str">
        <f t="shared" si="12"/>
        <v>Уеб медия груп АД</v>
      </c>
      <c r="B151" s="92" t="str">
        <f t="shared" si="13"/>
        <v>131387286</v>
      </c>
      <c r="C151" s="360">
        <f t="shared" si="14"/>
        <v>45657</v>
      </c>
      <c r="D151" s="92" t="s">
        <v>357</v>
      </c>
      <c r="E151" s="92">
        <v>1</v>
      </c>
      <c r="F151" s="92" t="s">
        <v>356</v>
      </c>
      <c r="G151" s="92" t="s">
        <v>560</v>
      </c>
      <c r="H151" s="286">
        <f>'2-Отчет за доходите'!C40</f>
        <v>-63</v>
      </c>
    </row>
    <row r="152" spans="1:8">
      <c r="A152" s="92" t="str">
        <f t="shared" si="12"/>
        <v>Уеб медия груп АД</v>
      </c>
      <c r="B152" s="92" t="str">
        <f t="shared" si="13"/>
        <v>131387286</v>
      </c>
      <c r="C152" s="360">
        <f t="shared" si="14"/>
        <v>45657</v>
      </c>
      <c r="D152" s="92" t="s">
        <v>359</v>
      </c>
      <c r="E152" s="92">
        <v>1</v>
      </c>
      <c r="F152" s="92" t="s">
        <v>358</v>
      </c>
      <c r="G152" s="92" t="s">
        <v>560</v>
      </c>
      <c r="H152" s="286">
        <f>'2-Отчет за доходите'!C41</f>
        <v>0</v>
      </c>
    </row>
    <row r="153" spans="1:8">
      <c r="A153" s="92" t="str">
        <f t="shared" si="12"/>
        <v>Уеб медия груп АД</v>
      </c>
      <c r="B153" s="92" t="str">
        <f t="shared" si="13"/>
        <v>131387286</v>
      </c>
      <c r="C153" s="360">
        <f t="shared" si="14"/>
        <v>45657</v>
      </c>
      <c r="D153" s="92" t="s">
        <v>361</v>
      </c>
      <c r="E153" s="92">
        <v>1</v>
      </c>
      <c r="F153" s="92" t="s">
        <v>360</v>
      </c>
      <c r="G153" s="92" t="s">
        <v>560</v>
      </c>
      <c r="H153" s="286">
        <f>'2-Отчет за доходите'!C42</f>
        <v>0</v>
      </c>
    </row>
    <row r="154" spans="1:8">
      <c r="A154" s="92" t="str">
        <f t="shared" si="12"/>
        <v>Уеб медия груп АД</v>
      </c>
      <c r="B154" s="92" t="str">
        <f t="shared" si="13"/>
        <v>131387286</v>
      </c>
      <c r="C154" s="360">
        <f t="shared" si="14"/>
        <v>45657</v>
      </c>
      <c r="D154" s="92" t="s">
        <v>365</v>
      </c>
      <c r="E154" s="92">
        <v>1</v>
      </c>
      <c r="F154" s="92" t="s">
        <v>364</v>
      </c>
      <c r="G154" s="92" t="s">
        <v>560</v>
      </c>
      <c r="H154" s="286">
        <f>'2-Отчет за доходите'!C43</f>
        <v>0</v>
      </c>
    </row>
    <row r="155" spans="1:8">
      <c r="A155" s="92" t="str">
        <f t="shared" si="12"/>
        <v>Уеб медия груп АД</v>
      </c>
      <c r="B155" s="92" t="str">
        <f t="shared" si="13"/>
        <v>131387286</v>
      </c>
      <c r="C155" s="360">
        <f t="shared" si="14"/>
        <v>45657</v>
      </c>
      <c r="D155" s="92" t="s">
        <v>368</v>
      </c>
      <c r="E155" s="92">
        <v>1</v>
      </c>
      <c r="F155" s="92" t="s">
        <v>367</v>
      </c>
      <c r="G155" s="92" t="s">
        <v>560</v>
      </c>
      <c r="H155" s="286">
        <f>'2-Отчет за доходите'!C44</f>
        <v>0</v>
      </c>
    </row>
    <row r="156" spans="1:8">
      <c r="A156" s="92" t="str">
        <f t="shared" si="12"/>
        <v>Уеб медия груп АД</v>
      </c>
      <c r="B156" s="92" t="str">
        <f t="shared" si="13"/>
        <v>131387286</v>
      </c>
      <c r="C156" s="360">
        <f t="shared" si="14"/>
        <v>45657</v>
      </c>
      <c r="D156" s="92" t="s">
        <v>372</v>
      </c>
      <c r="E156" s="92">
        <v>1</v>
      </c>
      <c r="F156" s="92" t="s">
        <v>371</v>
      </c>
      <c r="G156" s="92" t="s">
        <v>560</v>
      </c>
      <c r="H156" s="286">
        <f>'2-Отчет за доходите'!C45</f>
        <v>2103</v>
      </c>
    </row>
    <row r="157" spans="1:8">
      <c r="A157" s="92" t="str">
        <f t="shared" si="12"/>
        <v>Уеб медия груп АД</v>
      </c>
      <c r="B157" s="92" t="str">
        <f t="shared" si="13"/>
        <v>131387286</v>
      </c>
      <c r="C157" s="360">
        <f t="shared" si="14"/>
        <v>45657</v>
      </c>
      <c r="D157" s="92" t="s">
        <v>278</v>
      </c>
      <c r="E157" s="92">
        <v>1</v>
      </c>
      <c r="F157" s="92" t="s">
        <v>277</v>
      </c>
      <c r="G157" s="92" t="s">
        <v>561</v>
      </c>
      <c r="H157" s="92">
        <f>'2-Отчет за доходите'!G12</f>
        <v>0</v>
      </c>
    </row>
    <row r="158" spans="1:8">
      <c r="A158" s="92" t="str">
        <f t="shared" si="12"/>
        <v>Уеб медия груп АД</v>
      </c>
      <c r="B158" s="92" t="str">
        <f t="shared" si="13"/>
        <v>131387286</v>
      </c>
      <c r="C158" s="360">
        <f t="shared" si="14"/>
        <v>45657</v>
      </c>
      <c r="D158" s="92" t="s">
        <v>282</v>
      </c>
      <c r="E158" s="92">
        <v>1</v>
      </c>
      <c r="F158" s="92" t="s">
        <v>281</v>
      </c>
      <c r="G158" s="92" t="s">
        <v>561</v>
      </c>
      <c r="H158" s="92">
        <f>'2-Отчет за доходите'!G13</f>
        <v>0</v>
      </c>
    </row>
    <row r="159" spans="1:8">
      <c r="A159" s="92" t="str">
        <f t="shared" ref="A159:A179" si="15">pdeName</f>
        <v>Уеб медия груп АД</v>
      </c>
      <c r="B159" s="92" t="str">
        <f t="shared" ref="B159:B179" si="16">pdeBulstat</f>
        <v>131387286</v>
      </c>
      <c r="C159" s="360">
        <f t="shared" ref="C159:C179" si="17">endDate</f>
        <v>45657</v>
      </c>
      <c r="D159" s="92" t="s">
        <v>286</v>
      </c>
      <c r="E159" s="92">
        <v>1</v>
      </c>
      <c r="F159" s="92" t="s">
        <v>285</v>
      </c>
      <c r="G159" s="92" t="s">
        <v>561</v>
      </c>
      <c r="H159" s="92">
        <f>'2-Отчет за доходите'!G14</f>
        <v>1575</v>
      </c>
    </row>
    <row r="160" spans="1:8">
      <c r="A160" s="92" t="str">
        <f t="shared" si="15"/>
        <v>Уеб медия груп АД</v>
      </c>
      <c r="B160" s="92" t="str">
        <f t="shared" si="16"/>
        <v>131387286</v>
      </c>
      <c r="C160" s="360">
        <f t="shared" si="17"/>
        <v>45657</v>
      </c>
      <c r="D160" s="92" t="s">
        <v>289</v>
      </c>
      <c r="E160" s="92">
        <v>1</v>
      </c>
      <c r="F160" s="92" t="s">
        <v>79</v>
      </c>
      <c r="G160" s="92" t="s">
        <v>561</v>
      </c>
      <c r="H160" s="92">
        <f>'2-Отчет за доходите'!G15</f>
        <v>93</v>
      </c>
    </row>
    <row r="161" spans="1:8">
      <c r="A161" s="92" t="str">
        <f t="shared" si="15"/>
        <v>Уеб медия груп АД</v>
      </c>
      <c r="B161" s="92" t="str">
        <f t="shared" si="16"/>
        <v>131387286</v>
      </c>
      <c r="C161" s="360">
        <f t="shared" si="17"/>
        <v>45657</v>
      </c>
      <c r="D161" s="92" t="s">
        <v>292</v>
      </c>
      <c r="E161" s="92">
        <v>1</v>
      </c>
      <c r="F161" s="92" t="s">
        <v>274</v>
      </c>
      <c r="G161" s="92" t="s">
        <v>561</v>
      </c>
      <c r="H161" s="92">
        <f>'2-Отчет за доходите'!G16</f>
        <v>1668</v>
      </c>
    </row>
    <row r="162" spans="1:8">
      <c r="A162" s="92" t="str">
        <f t="shared" si="15"/>
        <v>Уеб медия груп АД</v>
      </c>
      <c r="B162" s="92" t="str">
        <f t="shared" si="16"/>
        <v>131387286</v>
      </c>
      <c r="C162" s="360">
        <f t="shared" si="17"/>
        <v>45657</v>
      </c>
      <c r="D162" s="92" t="s">
        <v>298</v>
      </c>
      <c r="E162" s="92">
        <v>1</v>
      </c>
      <c r="F162" s="92" t="s">
        <v>297</v>
      </c>
      <c r="G162" s="92" t="s">
        <v>561</v>
      </c>
      <c r="H162" s="92">
        <f>'2-Отчет за доходите'!G18</f>
        <v>0</v>
      </c>
    </row>
    <row r="163" spans="1:8">
      <c r="A163" s="92" t="str">
        <f t="shared" si="15"/>
        <v>Уеб медия груп АД</v>
      </c>
      <c r="B163" s="92" t="str">
        <f t="shared" si="16"/>
        <v>131387286</v>
      </c>
      <c r="C163" s="360">
        <f t="shared" si="17"/>
        <v>45657</v>
      </c>
      <c r="D163" s="92" t="s">
        <v>302</v>
      </c>
      <c r="E163" s="92">
        <v>1</v>
      </c>
      <c r="F163" s="92" t="s">
        <v>301</v>
      </c>
      <c r="G163" s="92" t="s">
        <v>561</v>
      </c>
      <c r="H163" s="92">
        <f>'2-Отчет за доходите'!G19</f>
        <v>0</v>
      </c>
    </row>
    <row r="164" spans="1:8">
      <c r="A164" s="92" t="str">
        <f t="shared" si="15"/>
        <v>Уеб медия груп АД</v>
      </c>
      <c r="B164" s="92" t="str">
        <f t="shared" si="16"/>
        <v>131387286</v>
      </c>
      <c r="C164" s="360">
        <f t="shared" si="17"/>
        <v>45657</v>
      </c>
      <c r="D164" s="92" t="s">
        <v>310</v>
      </c>
      <c r="E164" s="92">
        <v>1</v>
      </c>
      <c r="F164" s="92" t="s">
        <v>309</v>
      </c>
      <c r="G164" s="92" t="s">
        <v>561</v>
      </c>
      <c r="H164" s="92">
        <f>'2-Отчет за доходите'!G22</f>
        <v>399</v>
      </c>
    </row>
    <row r="165" spans="1:8">
      <c r="A165" s="92" t="str">
        <f t="shared" si="15"/>
        <v>Уеб медия груп АД</v>
      </c>
      <c r="B165" s="92" t="str">
        <f t="shared" si="16"/>
        <v>131387286</v>
      </c>
      <c r="C165" s="360">
        <f t="shared" si="17"/>
        <v>45657</v>
      </c>
      <c r="D165" s="92" t="s">
        <v>312</v>
      </c>
      <c r="E165" s="92">
        <v>1</v>
      </c>
      <c r="F165" s="92" t="s">
        <v>311</v>
      </c>
      <c r="G165" s="92" t="s">
        <v>561</v>
      </c>
      <c r="H165" s="92">
        <f>'2-Отчет за доходите'!G23</f>
        <v>0</v>
      </c>
    </row>
    <row r="166" spans="1:8">
      <c r="A166" s="92" t="str">
        <f t="shared" si="15"/>
        <v>Уеб медия груп АД</v>
      </c>
      <c r="B166" s="92" t="str">
        <f t="shared" si="16"/>
        <v>131387286</v>
      </c>
      <c r="C166" s="360">
        <f t="shared" si="17"/>
        <v>45657</v>
      </c>
      <c r="D166" s="92" t="s">
        <v>315</v>
      </c>
      <c r="E166" s="92">
        <v>1</v>
      </c>
      <c r="F166" s="92" t="s">
        <v>314</v>
      </c>
      <c r="G166" s="92" t="s">
        <v>561</v>
      </c>
      <c r="H166" s="92">
        <f>'2-Отчет за доходите'!G24</f>
        <v>0</v>
      </c>
    </row>
    <row r="167" spans="1:8">
      <c r="A167" s="92" t="str">
        <f t="shared" si="15"/>
        <v>Уеб медия груп АД</v>
      </c>
      <c r="B167" s="92" t="str">
        <f t="shared" si="16"/>
        <v>131387286</v>
      </c>
      <c r="C167" s="360">
        <f t="shared" si="17"/>
        <v>45657</v>
      </c>
      <c r="D167" s="92" t="s">
        <v>319</v>
      </c>
      <c r="E167" s="92">
        <v>1</v>
      </c>
      <c r="F167" s="92" t="s">
        <v>318</v>
      </c>
      <c r="G167" s="92" t="s">
        <v>561</v>
      </c>
      <c r="H167" s="92">
        <f>'2-Отчет за доходите'!G25</f>
        <v>0</v>
      </c>
    </row>
    <row r="168" spans="1:8">
      <c r="A168" s="92" t="str">
        <f t="shared" si="15"/>
        <v>Уеб медия груп АД</v>
      </c>
      <c r="B168" s="92" t="str">
        <f t="shared" si="16"/>
        <v>131387286</v>
      </c>
      <c r="C168" s="360">
        <f t="shared" si="17"/>
        <v>45657</v>
      </c>
      <c r="D168" s="92" t="s">
        <v>323</v>
      </c>
      <c r="E168" s="92">
        <v>1</v>
      </c>
      <c r="F168" s="92" t="s">
        <v>322</v>
      </c>
      <c r="G168" s="92" t="s">
        <v>561</v>
      </c>
      <c r="H168" s="92">
        <f>'2-Отчет за доходите'!G26</f>
        <v>0</v>
      </c>
    </row>
    <row r="169" spans="1:8">
      <c r="A169" s="92" t="str">
        <f t="shared" si="15"/>
        <v>Уеб медия груп АД</v>
      </c>
      <c r="B169" s="92" t="str">
        <f t="shared" si="16"/>
        <v>131387286</v>
      </c>
      <c r="C169" s="360">
        <f t="shared" si="17"/>
        <v>45657</v>
      </c>
      <c r="D169" s="92" t="s">
        <v>326</v>
      </c>
      <c r="E169" s="92">
        <v>1</v>
      </c>
      <c r="F169" s="92" t="s">
        <v>307</v>
      </c>
      <c r="G169" s="92" t="s">
        <v>561</v>
      </c>
      <c r="H169" s="92">
        <f>'2-Отчет за доходите'!G27</f>
        <v>399</v>
      </c>
    </row>
    <row r="170" spans="1:8">
      <c r="A170" s="92" t="str">
        <f t="shared" si="15"/>
        <v>Уеб медия груп АД</v>
      </c>
      <c r="B170" s="92" t="str">
        <f t="shared" si="16"/>
        <v>131387286</v>
      </c>
      <c r="C170" s="360">
        <f t="shared" si="17"/>
        <v>45657</v>
      </c>
      <c r="D170" s="92" t="s">
        <v>331</v>
      </c>
      <c r="E170" s="92">
        <v>1</v>
      </c>
      <c r="F170" s="92" t="s">
        <v>548</v>
      </c>
      <c r="G170" s="92" t="s">
        <v>561</v>
      </c>
      <c r="H170" s="92">
        <f>'2-Отчет за доходите'!G31</f>
        <v>2067</v>
      </c>
    </row>
    <row r="171" spans="1:8">
      <c r="A171" s="92" t="str">
        <f t="shared" si="15"/>
        <v>Уеб медия груп АД</v>
      </c>
      <c r="B171" s="92" t="str">
        <f t="shared" si="16"/>
        <v>131387286</v>
      </c>
      <c r="C171" s="360">
        <f t="shared" si="17"/>
        <v>45657</v>
      </c>
      <c r="D171" s="92" t="s">
        <v>335</v>
      </c>
      <c r="E171" s="92">
        <v>1</v>
      </c>
      <c r="F171" s="92" t="s">
        <v>334</v>
      </c>
      <c r="G171" s="92" t="s">
        <v>561</v>
      </c>
      <c r="H171" s="92">
        <f>'2-Отчет за доходите'!G33</f>
        <v>99</v>
      </c>
    </row>
    <row r="172" spans="1:8">
      <c r="A172" s="92" t="str">
        <f t="shared" si="15"/>
        <v>Уеб медия груп АД</v>
      </c>
      <c r="B172" s="92" t="str">
        <f t="shared" si="16"/>
        <v>131387286</v>
      </c>
      <c r="C172" s="360">
        <f t="shared" si="17"/>
        <v>45657</v>
      </c>
      <c r="D172" s="92" t="s">
        <v>339</v>
      </c>
      <c r="E172" s="92">
        <v>1</v>
      </c>
      <c r="F172" s="92" t="s">
        <v>338</v>
      </c>
      <c r="G172" s="92" t="s">
        <v>561</v>
      </c>
      <c r="H172" s="92">
        <f>'2-Отчет за доходите'!G34</f>
        <v>0</v>
      </c>
    </row>
    <row r="173" spans="1:8">
      <c r="A173" s="92" t="str">
        <f t="shared" si="15"/>
        <v>Уеб медия груп АД</v>
      </c>
      <c r="B173" s="92" t="str">
        <f t="shared" si="16"/>
        <v>131387286</v>
      </c>
      <c r="C173" s="360">
        <f t="shared" si="17"/>
        <v>45657</v>
      </c>
      <c r="D173" s="92" t="s">
        <v>343</v>
      </c>
      <c r="E173" s="92">
        <v>1</v>
      </c>
      <c r="F173" s="92" t="s">
        <v>342</v>
      </c>
      <c r="G173" s="92" t="s">
        <v>561</v>
      </c>
      <c r="H173" s="92">
        <f>'2-Отчет за доходите'!G35</f>
        <v>0</v>
      </c>
    </row>
    <row r="174" spans="1:8">
      <c r="A174" s="92" t="str">
        <f t="shared" si="15"/>
        <v>Уеб медия груп АД</v>
      </c>
      <c r="B174" s="92" t="str">
        <f t="shared" si="16"/>
        <v>131387286</v>
      </c>
      <c r="C174" s="360">
        <f t="shared" si="17"/>
        <v>45657</v>
      </c>
      <c r="D174" s="92" t="s">
        <v>347</v>
      </c>
      <c r="E174" s="92">
        <v>1</v>
      </c>
      <c r="F174" s="92" t="s">
        <v>346</v>
      </c>
      <c r="G174" s="92" t="s">
        <v>561</v>
      </c>
      <c r="H174" s="92">
        <f>'2-Отчет за доходите'!G36</f>
        <v>2067</v>
      </c>
    </row>
    <row r="175" spans="1:8">
      <c r="A175" s="92" t="str">
        <f t="shared" si="15"/>
        <v>Уеб медия груп АД</v>
      </c>
      <c r="B175" s="92" t="str">
        <f t="shared" si="16"/>
        <v>131387286</v>
      </c>
      <c r="C175" s="360">
        <f t="shared" si="17"/>
        <v>45657</v>
      </c>
      <c r="D175" s="92" t="s">
        <v>351</v>
      </c>
      <c r="E175" s="92">
        <v>1</v>
      </c>
      <c r="F175" s="92" t="s">
        <v>350</v>
      </c>
      <c r="G175" s="92" t="s">
        <v>561</v>
      </c>
      <c r="H175" s="92">
        <f>'2-Отчет за доходите'!G37</f>
        <v>99</v>
      </c>
    </row>
    <row r="176" spans="1:8">
      <c r="A176" s="92" t="str">
        <f t="shared" si="15"/>
        <v>Уеб медия груп АД</v>
      </c>
      <c r="B176" s="92" t="str">
        <f t="shared" si="16"/>
        <v>131387286</v>
      </c>
      <c r="C176" s="360">
        <f t="shared" si="17"/>
        <v>45657</v>
      </c>
      <c r="D176" s="92" t="s">
        <v>363</v>
      </c>
      <c r="E176" s="92">
        <v>1</v>
      </c>
      <c r="F176" s="92" t="s">
        <v>362</v>
      </c>
      <c r="G176" s="92" t="s">
        <v>561</v>
      </c>
      <c r="H176" s="92">
        <f>'2-Отчет за доходите'!G42</f>
        <v>36</v>
      </c>
    </row>
    <row r="177" spans="1:8">
      <c r="A177" s="92" t="str">
        <f t="shared" si="15"/>
        <v>Уеб медия груп АД</v>
      </c>
      <c r="B177" s="92" t="str">
        <f t="shared" si="16"/>
        <v>131387286</v>
      </c>
      <c r="C177" s="360">
        <f t="shared" si="17"/>
        <v>45657</v>
      </c>
      <c r="D177" s="92" t="s">
        <v>366</v>
      </c>
      <c r="E177" s="92">
        <v>1</v>
      </c>
      <c r="F177" s="92" t="s">
        <v>364</v>
      </c>
      <c r="G177" s="92" t="s">
        <v>561</v>
      </c>
      <c r="H177" s="92">
        <f>'2-Отчет за доходите'!G43</f>
        <v>0</v>
      </c>
    </row>
    <row r="178" spans="1:8">
      <c r="A178" s="92" t="str">
        <f t="shared" si="15"/>
        <v>Уеб медия груп АД</v>
      </c>
      <c r="B178" s="92" t="str">
        <f t="shared" si="16"/>
        <v>131387286</v>
      </c>
      <c r="C178" s="360">
        <f t="shared" si="17"/>
        <v>45657</v>
      </c>
      <c r="D178" s="92" t="s">
        <v>370</v>
      </c>
      <c r="E178" s="92">
        <v>1</v>
      </c>
      <c r="F178" s="92" t="s">
        <v>369</v>
      </c>
      <c r="G178" s="92" t="s">
        <v>561</v>
      </c>
      <c r="H178" s="92">
        <f>'2-Отчет за доходите'!G44</f>
        <v>36</v>
      </c>
    </row>
    <row r="179" spans="1:8">
      <c r="A179" s="92" t="str">
        <f t="shared" si="15"/>
        <v>Уеб медия груп АД</v>
      </c>
      <c r="B179" s="92" t="str">
        <f t="shared" si="16"/>
        <v>131387286</v>
      </c>
      <c r="C179" s="360">
        <f t="shared" si="17"/>
        <v>45657</v>
      </c>
      <c r="D179" s="92" t="s">
        <v>374</v>
      </c>
      <c r="E179" s="92">
        <v>1</v>
      </c>
      <c r="F179" s="92" t="s">
        <v>373</v>
      </c>
      <c r="G179" s="92" t="s">
        <v>561</v>
      </c>
      <c r="H179" s="92">
        <f>'2-Отчет за доходите'!G45</f>
        <v>2103</v>
      </c>
    </row>
    <row r="180" spans="1:8" s="285" customFormat="1">
      <c r="C180" s="359"/>
      <c r="F180" s="288" t="s">
        <v>563</v>
      </c>
    </row>
    <row r="181" spans="1:8">
      <c r="A181" s="92" t="str">
        <f t="shared" ref="A181:A216" si="18">pdeName</f>
        <v>Уеб медия груп АД</v>
      </c>
      <c r="B181" s="92" t="str">
        <f t="shared" ref="B181:B216" si="19">pdeBulstat</f>
        <v>131387286</v>
      </c>
      <c r="C181" s="360">
        <f t="shared" ref="C181:C216" si="20">endDate</f>
        <v>45657</v>
      </c>
      <c r="D181" s="92" t="s">
        <v>379</v>
      </c>
      <c r="E181" s="92">
        <v>1</v>
      </c>
      <c r="F181" s="92" t="s">
        <v>378</v>
      </c>
      <c r="G181" s="92" t="s">
        <v>564</v>
      </c>
      <c r="H181" s="286">
        <f>'3-Отчет за паричния поток'!C11</f>
        <v>2076</v>
      </c>
    </row>
    <row r="182" spans="1:8">
      <c r="A182" s="92" t="str">
        <f t="shared" si="18"/>
        <v>Уеб медия груп АД</v>
      </c>
      <c r="B182" s="92" t="str">
        <f t="shared" si="19"/>
        <v>131387286</v>
      </c>
      <c r="C182" s="360">
        <f t="shared" si="20"/>
        <v>45657</v>
      </c>
      <c r="D182" s="92" t="s">
        <v>381</v>
      </c>
      <c r="E182" s="92">
        <v>1</v>
      </c>
      <c r="F182" s="92" t="s">
        <v>380</v>
      </c>
      <c r="G182" s="92" t="s">
        <v>564</v>
      </c>
      <c r="H182" s="286">
        <f>'3-Отчет за паричния поток'!C12</f>
        <v>-685</v>
      </c>
    </row>
    <row r="183" spans="1:8">
      <c r="A183" s="92" t="str">
        <f t="shared" si="18"/>
        <v>Уеб медия груп АД</v>
      </c>
      <c r="B183" s="92" t="str">
        <f t="shared" si="19"/>
        <v>131387286</v>
      </c>
      <c r="C183" s="360">
        <f t="shared" si="20"/>
        <v>45657</v>
      </c>
      <c r="D183" s="92" t="s">
        <v>383</v>
      </c>
      <c r="E183" s="92">
        <v>1</v>
      </c>
      <c r="F183" s="92" t="s">
        <v>382</v>
      </c>
      <c r="G183" s="92" t="s">
        <v>564</v>
      </c>
      <c r="H183" s="286">
        <f>'3-Отчет за паричния поток'!C13</f>
        <v>0</v>
      </c>
    </row>
    <row r="184" spans="1:8">
      <c r="A184" s="92" t="str">
        <f t="shared" si="18"/>
        <v>Уеб медия груп АД</v>
      </c>
      <c r="B184" s="92" t="str">
        <f t="shared" si="19"/>
        <v>131387286</v>
      </c>
      <c r="C184" s="360">
        <f t="shared" si="20"/>
        <v>45657</v>
      </c>
      <c r="D184" s="92" t="s">
        <v>385</v>
      </c>
      <c r="E184" s="92">
        <v>1</v>
      </c>
      <c r="F184" s="92" t="s">
        <v>384</v>
      </c>
      <c r="G184" s="92" t="s">
        <v>564</v>
      </c>
      <c r="H184" s="286">
        <f>'3-Отчет за паричния поток'!C14</f>
        <v>-916</v>
      </c>
    </row>
    <row r="185" spans="1:8">
      <c r="A185" s="92" t="str">
        <f t="shared" si="18"/>
        <v>Уеб медия груп АД</v>
      </c>
      <c r="B185" s="92" t="str">
        <f t="shared" si="19"/>
        <v>131387286</v>
      </c>
      <c r="C185" s="360">
        <f t="shared" si="20"/>
        <v>45657</v>
      </c>
      <c r="D185" s="92" t="s">
        <v>387</v>
      </c>
      <c r="E185" s="92">
        <v>1</v>
      </c>
      <c r="F185" s="92" t="s">
        <v>386</v>
      </c>
      <c r="G185" s="92" t="s">
        <v>564</v>
      </c>
      <c r="H185" s="286">
        <f>'3-Отчет за паричния поток'!C15</f>
        <v>-129</v>
      </c>
    </row>
    <row r="186" spans="1:8">
      <c r="A186" s="92" t="str">
        <f t="shared" si="18"/>
        <v>Уеб медия груп АД</v>
      </c>
      <c r="B186" s="92" t="str">
        <f t="shared" si="19"/>
        <v>131387286</v>
      </c>
      <c r="C186" s="360">
        <f t="shared" si="20"/>
        <v>45657</v>
      </c>
      <c r="D186" s="92" t="s">
        <v>389</v>
      </c>
      <c r="E186" s="92">
        <v>1</v>
      </c>
      <c r="F186" s="92" t="s">
        <v>388</v>
      </c>
      <c r="G186" s="92" t="s">
        <v>564</v>
      </c>
      <c r="H186" s="286">
        <f>'3-Отчет за паричния поток'!C16</f>
        <v>0</v>
      </c>
    </row>
    <row r="187" spans="1:8">
      <c r="A187" s="92" t="str">
        <f t="shared" si="18"/>
        <v>Уеб медия груп АД</v>
      </c>
      <c r="B187" s="92" t="str">
        <f t="shared" si="19"/>
        <v>131387286</v>
      </c>
      <c r="C187" s="360">
        <f t="shared" si="20"/>
        <v>45657</v>
      </c>
      <c r="D187" s="92" t="s">
        <v>391</v>
      </c>
      <c r="E187" s="92">
        <v>1</v>
      </c>
      <c r="F187" s="92" t="s">
        <v>390</v>
      </c>
      <c r="G187" s="92" t="s">
        <v>564</v>
      </c>
      <c r="H187" s="286">
        <f>'3-Отчет за паричния поток'!C17</f>
        <v>0</v>
      </c>
    </row>
    <row r="188" spans="1:8">
      <c r="A188" s="92" t="str">
        <f t="shared" si="18"/>
        <v>Уеб медия груп АД</v>
      </c>
      <c r="B188" s="92" t="str">
        <f t="shared" si="19"/>
        <v>131387286</v>
      </c>
      <c r="C188" s="360">
        <f t="shared" si="20"/>
        <v>45657</v>
      </c>
      <c r="D188" s="92" t="s">
        <v>393</v>
      </c>
      <c r="E188" s="92">
        <v>1</v>
      </c>
      <c r="F188" s="92" t="s">
        <v>392</v>
      </c>
      <c r="G188" s="92" t="s">
        <v>564</v>
      </c>
      <c r="H188" s="286">
        <f>'3-Отчет за паричния поток'!C18</f>
        <v>0</v>
      </c>
    </row>
    <row r="189" spans="1:8">
      <c r="A189" s="92" t="str">
        <f t="shared" si="18"/>
        <v>Уеб медия груп АД</v>
      </c>
      <c r="B189" s="92" t="str">
        <f t="shared" si="19"/>
        <v>131387286</v>
      </c>
      <c r="C189" s="360">
        <f t="shared" si="20"/>
        <v>45657</v>
      </c>
      <c r="D189" s="92" t="s">
        <v>395</v>
      </c>
      <c r="E189" s="92">
        <v>1</v>
      </c>
      <c r="F189" s="92" t="s">
        <v>394</v>
      </c>
      <c r="G189" s="92" t="s">
        <v>564</v>
      </c>
      <c r="H189" s="286">
        <f>'3-Отчет за паричния поток'!C19</f>
        <v>0</v>
      </c>
    </row>
    <row r="190" spans="1:8">
      <c r="A190" s="92" t="str">
        <f t="shared" si="18"/>
        <v>Уеб медия груп АД</v>
      </c>
      <c r="B190" s="92" t="str">
        <f t="shared" si="19"/>
        <v>131387286</v>
      </c>
      <c r="C190" s="360">
        <f t="shared" si="20"/>
        <v>45657</v>
      </c>
      <c r="D190" s="92" t="s">
        <v>397</v>
      </c>
      <c r="E190" s="92">
        <v>1</v>
      </c>
      <c r="F190" s="92" t="s">
        <v>396</v>
      </c>
      <c r="G190" s="92" t="s">
        <v>564</v>
      </c>
      <c r="H190" s="286">
        <f>'3-Отчет за паричния поток'!C20</f>
        <v>-48</v>
      </c>
    </row>
    <row r="191" spans="1:8">
      <c r="A191" s="92" t="str">
        <f t="shared" si="18"/>
        <v>Уеб медия груп АД</v>
      </c>
      <c r="B191" s="92" t="str">
        <f t="shared" si="19"/>
        <v>131387286</v>
      </c>
      <c r="C191" s="360">
        <f t="shared" si="20"/>
        <v>45657</v>
      </c>
      <c r="D191" s="92" t="s">
        <v>399</v>
      </c>
      <c r="E191" s="92">
        <v>1</v>
      </c>
      <c r="F191" s="92" t="s">
        <v>398</v>
      </c>
      <c r="G191" s="92" t="s">
        <v>564</v>
      </c>
      <c r="H191" s="286">
        <f>'3-Отчет за паричния поток'!C21</f>
        <v>298</v>
      </c>
    </row>
    <row r="192" spans="1:8">
      <c r="A192" s="92" t="str">
        <f t="shared" si="18"/>
        <v>Уеб медия груп АД</v>
      </c>
      <c r="B192" s="92" t="str">
        <f t="shared" si="19"/>
        <v>131387286</v>
      </c>
      <c r="C192" s="360">
        <f t="shared" si="20"/>
        <v>45657</v>
      </c>
      <c r="D192" s="92" t="s">
        <v>402</v>
      </c>
      <c r="E192" s="92">
        <v>1</v>
      </c>
      <c r="F192" s="92" t="s">
        <v>401</v>
      </c>
      <c r="G192" s="92" t="s">
        <v>565</v>
      </c>
      <c r="H192" s="286">
        <f>'3-Отчет за паричния поток'!C23</f>
        <v>-430</v>
      </c>
    </row>
    <row r="193" spans="1:8">
      <c r="A193" s="92" t="str">
        <f t="shared" si="18"/>
        <v>Уеб медия груп АД</v>
      </c>
      <c r="B193" s="92" t="str">
        <f t="shared" si="19"/>
        <v>131387286</v>
      </c>
      <c r="C193" s="360">
        <f t="shared" si="20"/>
        <v>45657</v>
      </c>
      <c r="D193" s="92" t="s">
        <v>404</v>
      </c>
      <c r="E193" s="92">
        <v>1</v>
      </c>
      <c r="F193" s="92" t="s">
        <v>403</v>
      </c>
      <c r="G193" s="92" t="s">
        <v>565</v>
      </c>
      <c r="H193" s="286">
        <f>'3-Отчет за паричния поток'!C24</f>
        <v>0</v>
      </c>
    </row>
    <row r="194" spans="1:8">
      <c r="A194" s="92" t="str">
        <f t="shared" si="18"/>
        <v>Уеб медия груп АД</v>
      </c>
      <c r="B194" s="92" t="str">
        <f t="shared" si="19"/>
        <v>131387286</v>
      </c>
      <c r="C194" s="360">
        <f t="shared" si="20"/>
        <v>45657</v>
      </c>
      <c r="D194" s="92" t="s">
        <v>406</v>
      </c>
      <c r="E194" s="92">
        <v>1</v>
      </c>
      <c r="F194" s="92" t="s">
        <v>405</v>
      </c>
      <c r="G194" s="92" t="s">
        <v>565</v>
      </c>
      <c r="H194" s="286">
        <f>'3-Отчет за паричния поток'!C25</f>
        <v>-850</v>
      </c>
    </row>
    <row r="195" spans="1:8">
      <c r="A195" s="92" t="str">
        <f t="shared" si="18"/>
        <v>Уеб медия груп АД</v>
      </c>
      <c r="B195" s="92" t="str">
        <f t="shared" si="19"/>
        <v>131387286</v>
      </c>
      <c r="C195" s="360">
        <f t="shared" si="20"/>
        <v>45657</v>
      </c>
      <c r="D195" s="92" t="s">
        <v>408</v>
      </c>
      <c r="E195" s="92">
        <v>1</v>
      </c>
      <c r="F195" s="92" t="s">
        <v>407</v>
      </c>
      <c r="G195" s="92" t="s">
        <v>565</v>
      </c>
      <c r="H195" s="286">
        <f>'3-Отчет за паричния поток'!C26</f>
        <v>1119</v>
      </c>
    </row>
    <row r="196" spans="1:8">
      <c r="A196" s="92" t="str">
        <f t="shared" si="18"/>
        <v>Уеб медия груп АД</v>
      </c>
      <c r="B196" s="92" t="str">
        <f t="shared" si="19"/>
        <v>131387286</v>
      </c>
      <c r="C196" s="360">
        <f t="shared" si="20"/>
        <v>45657</v>
      </c>
      <c r="D196" s="92" t="s">
        <v>410</v>
      </c>
      <c r="E196" s="92">
        <v>1</v>
      </c>
      <c r="F196" s="92" t="s">
        <v>409</v>
      </c>
      <c r="G196" s="92" t="s">
        <v>565</v>
      </c>
      <c r="H196" s="286">
        <f>'3-Отчет за паричния поток'!C27</f>
        <v>258</v>
      </c>
    </row>
    <row r="197" spans="1:8">
      <c r="A197" s="92" t="str">
        <f t="shared" si="18"/>
        <v>Уеб медия груп АД</v>
      </c>
      <c r="B197" s="92" t="str">
        <f t="shared" si="19"/>
        <v>131387286</v>
      </c>
      <c r="C197" s="360">
        <f t="shared" si="20"/>
        <v>45657</v>
      </c>
      <c r="D197" s="92" t="s">
        <v>412</v>
      </c>
      <c r="E197" s="92">
        <v>1</v>
      </c>
      <c r="F197" s="92" t="s">
        <v>411</v>
      </c>
      <c r="G197" s="92" t="s">
        <v>565</v>
      </c>
      <c r="H197" s="286">
        <f>'3-Отчет за паричния поток'!C28</f>
        <v>-905</v>
      </c>
    </row>
    <row r="198" spans="1:8">
      <c r="A198" s="92" t="str">
        <f t="shared" si="18"/>
        <v>Уеб медия груп АД</v>
      </c>
      <c r="B198" s="92" t="str">
        <f t="shared" si="19"/>
        <v>131387286</v>
      </c>
      <c r="C198" s="360">
        <f t="shared" si="20"/>
        <v>45657</v>
      </c>
      <c r="D198" s="92" t="s">
        <v>414</v>
      </c>
      <c r="E198" s="92">
        <v>1</v>
      </c>
      <c r="F198" s="92" t="s">
        <v>413</v>
      </c>
      <c r="G198" s="92" t="s">
        <v>565</v>
      </c>
      <c r="H198" s="286">
        <f>'3-Отчет за паричния поток'!C29</f>
        <v>951</v>
      </c>
    </row>
    <row r="199" spans="1:8">
      <c r="A199" s="92" t="str">
        <f t="shared" si="18"/>
        <v>Уеб медия груп АД</v>
      </c>
      <c r="B199" s="92" t="str">
        <f t="shared" si="19"/>
        <v>131387286</v>
      </c>
      <c r="C199" s="360">
        <f t="shared" si="20"/>
        <v>45657</v>
      </c>
      <c r="D199" s="92" t="s">
        <v>416</v>
      </c>
      <c r="E199" s="92">
        <v>1</v>
      </c>
      <c r="F199" s="92" t="s">
        <v>415</v>
      </c>
      <c r="G199" s="92" t="s">
        <v>565</v>
      </c>
      <c r="H199" s="286">
        <f>'3-Отчет за паричния поток'!C30</f>
        <v>0</v>
      </c>
    </row>
    <row r="200" spans="1:8">
      <c r="A200" s="92" t="str">
        <f t="shared" si="18"/>
        <v>Уеб медия груп АД</v>
      </c>
      <c r="B200" s="92" t="str">
        <f t="shared" si="19"/>
        <v>131387286</v>
      </c>
      <c r="C200" s="360">
        <f t="shared" si="20"/>
        <v>45657</v>
      </c>
      <c r="D200" s="92" t="s">
        <v>417</v>
      </c>
      <c r="E200" s="92">
        <v>1</v>
      </c>
      <c r="F200" s="92" t="s">
        <v>394</v>
      </c>
      <c r="G200" s="92" t="s">
        <v>565</v>
      </c>
      <c r="H200" s="286">
        <f>'3-Отчет за паричния поток'!C31</f>
        <v>0</v>
      </c>
    </row>
    <row r="201" spans="1:8">
      <c r="A201" s="92" t="str">
        <f t="shared" si="18"/>
        <v>Уеб медия груп АД</v>
      </c>
      <c r="B201" s="92" t="str">
        <f t="shared" si="19"/>
        <v>131387286</v>
      </c>
      <c r="C201" s="360">
        <f t="shared" si="20"/>
        <v>45657</v>
      </c>
      <c r="D201" s="92" t="s">
        <v>419</v>
      </c>
      <c r="E201" s="92">
        <v>1</v>
      </c>
      <c r="F201" s="92" t="s">
        <v>418</v>
      </c>
      <c r="G201" s="92" t="s">
        <v>565</v>
      </c>
      <c r="H201" s="286">
        <f>'3-Отчет за паричния поток'!C32</f>
        <v>2103</v>
      </c>
    </row>
    <row r="202" spans="1:8">
      <c r="A202" s="92" t="str">
        <f t="shared" si="18"/>
        <v>Уеб медия груп АД</v>
      </c>
      <c r="B202" s="92" t="str">
        <f t="shared" si="19"/>
        <v>131387286</v>
      </c>
      <c r="C202" s="360">
        <f t="shared" si="20"/>
        <v>45657</v>
      </c>
      <c r="D202" s="92" t="s">
        <v>421</v>
      </c>
      <c r="E202" s="92">
        <v>1</v>
      </c>
      <c r="F202" s="92" t="s">
        <v>420</v>
      </c>
      <c r="G202" s="92" t="s">
        <v>565</v>
      </c>
      <c r="H202" s="286">
        <f>'3-Отчет за паричния поток'!C33</f>
        <v>2246</v>
      </c>
    </row>
    <row r="203" spans="1:8">
      <c r="A203" s="92" t="str">
        <f t="shared" si="18"/>
        <v>Уеб медия груп АД</v>
      </c>
      <c r="B203" s="92" t="str">
        <f t="shared" si="19"/>
        <v>131387286</v>
      </c>
      <c r="C203" s="360">
        <f t="shared" si="20"/>
        <v>45657</v>
      </c>
      <c r="D203" s="92" t="s">
        <v>424</v>
      </c>
      <c r="E203" s="92">
        <v>1</v>
      </c>
      <c r="F203" s="92" t="s">
        <v>423</v>
      </c>
      <c r="G203" s="92" t="s">
        <v>566</v>
      </c>
      <c r="H203" s="286">
        <f>'3-Отчет за паричния поток'!C35</f>
        <v>0</v>
      </c>
    </row>
    <row r="204" spans="1:8">
      <c r="A204" s="92" t="str">
        <f t="shared" si="18"/>
        <v>Уеб медия груп АД</v>
      </c>
      <c r="B204" s="92" t="str">
        <f t="shared" si="19"/>
        <v>131387286</v>
      </c>
      <c r="C204" s="360">
        <f t="shared" si="20"/>
        <v>45657</v>
      </c>
      <c r="D204" s="92" t="s">
        <v>426</v>
      </c>
      <c r="E204" s="92">
        <v>1</v>
      </c>
      <c r="F204" s="92" t="s">
        <v>425</v>
      </c>
      <c r="G204" s="92" t="s">
        <v>566</v>
      </c>
      <c r="H204" s="286">
        <f>'3-Отчет за паричния поток'!C36</f>
        <v>0</v>
      </c>
    </row>
    <row r="205" spans="1:8">
      <c r="A205" s="92" t="str">
        <f t="shared" si="18"/>
        <v>Уеб медия груп АД</v>
      </c>
      <c r="B205" s="92" t="str">
        <f t="shared" si="19"/>
        <v>131387286</v>
      </c>
      <c r="C205" s="360">
        <f t="shared" si="20"/>
        <v>45657</v>
      </c>
      <c r="D205" s="92" t="s">
        <v>428</v>
      </c>
      <c r="E205" s="92">
        <v>1</v>
      </c>
      <c r="F205" s="92" t="s">
        <v>427</v>
      </c>
      <c r="G205" s="92" t="s">
        <v>566</v>
      </c>
      <c r="H205" s="286">
        <f>'3-Отчет за паричния поток'!C37</f>
        <v>0</v>
      </c>
    </row>
    <row r="206" spans="1:8">
      <c r="A206" s="92" t="str">
        <f t="shared" si="18"/>
        <v>Уеб медия груп АД</v>
      </c>
      <c r="B206" s="92" t="str">
        <f t="shared" si="19"/>
        <v>131387286</v>
      </c>
      <c r="C206" s="360">
        <f t="shared" si="20"/>
        <v>45657</v>
      </c>
      <c r="D206" s="92" t="s">
        <v>430</v>
      </c>
      <c r="E206" s="92">
        <v>1</v>
      </c>
      <c r="F206" s="92" t="s">
        <v>429</v>
      </c>
      <c r="G206" s="92" t="s">
        <v>566</v>
      </c>
      <c r="H206" s="286">
        <f>'3-Отчет за паричния поток'!C38</f>
        <v>-2208</v>
      </c>
    </row>
    <row r="207" spans="1:8">
      <c r="A207" s="92" t="str">
        <f t="shared" si="18"/>
        <v>Уеб медия груп АД</v>
      </c>
      <c r="B207" s="92" t="str">
        <f t="shared" si="19"/>
        <v>131387286</v>
      </c>
      <c r="C207" s="360">
        <f t="shared" si="20"/>
        <v>45657</v>
      </c>
      <c r="D207" s="92" t="s">
        <v>432</v>
      </c>
      <c r="E207" s="92">
        <v>1</v>
      </c>
      <c r="F207" s="92" t="s">
        <v>431</v>
      </c>
      <c r="G207" s="92" t="s">
        <v>566</v>
      </c>
      <c r="H207" s="286">
        <f>'3-Отчет за паричния поток'!C39</f>
        <v>0</v>
      </c>
    </row>
    <row r="208" spans="1:8">
      <c r="A208" s="92" t="str">
        <f t="shared" si="18"/>
        <v>Уеб медия груп АД</v>
      </c>
      <c r="B208" s="92" t="str">
        <f t="shared" si="19"/>
        <v>131387286</v>
      </c>
      <c r="C208" s="360">
        <f t="shared" si="20"/>
        <v>45657</v>
      </c>
      <c r="D208" s="92" t="s">
        <v>434</v>
      </c>
      <c r="E208" s="92">
        <v>1</v>
      </c>
      <c r="F208" s="92" t="s">
        <v>433</v>
      </c>
      <c r="G208" s="92" t="s">
        <v>566</v>
      </c>
      <c r="H208" s="286">
        <f>'3-Отчет за паричния поток'!C40</f>
        <v>-463</v>
      </c>
    </row>
    <row r="209" spans="1:8">
      <c r="A209" s="92" t="str">
        <f t="shared" si="18"/>
        <v>Уеб медия груп АД</v>
      </c>
      <c r="B209" s="92" t="str">
        <f t="shared" si="19"/>
        <v>131387286</v>
      </c>
      <c r="C209" s="360">
        <f t="shared" si="20"/>
        <v>45657</v>
      </c>
      <c r="D209" s="92" t="s">
        <v>436</v>
      </c>
      <c r="E209" s="92">
        <v>1</v>
      </c>
      <c r="F209" s="92" t="s">
        <v>435</v>
      </c>
      <c r="G209" s="92" t="s">
        <v>566</v>
      </c>
      <c r="H209" s="286">
        <f>'3-Отчет за паричния поток'!C41</f>
        <v>0</v>
      </c>
    </row>
    <row r="210" spans="1:8">
      <c r="A210" s="92" t="str">
        <f t="shared" si="18"/>
        <v>Уеб медия груп АД</v>
      </c>
      <c r="B210" s="92" t="str">
        <f t="shared" si="19"/>
        <v>131387286</v>
      </c>
      <c r="C210" s="360">
        <f t="shared" si="20"/>
        <v>45657</v>
      </c>
      <c r="D210" s="92" t="s">
        <v>438</v>
      </c>
      <c r="E210" s="92">
        <v>1</v>
      </c>
      <c r="F210" s="92" t="s">
        <v>437</v>
      </c>
      <c r="G210" s="92" t="s">
        <v>566</v>
      </c>
      <c r="H210" s="286">
        <f>'3-Отчет за паричния поток'!C42</f>
        <v>0</v>
      </c>
    </row>
    <row r="211" spans="1:8">
      <c r="A211" s="92" t="str">
        <f t="shared" si="18"/>
        <v>Уеб медия груп АД</v>
      </c>
      <c r="B211" s="92" t="str">
        <f t="shared" si="19"/>
        <v>131387286</v>
      </c>
      <c r="C211" s="360">
        <f t="shared" si="20"/>
        <v>45657</v>
      </c>
      <c r="D211" s="92" t="s">
        <v>440</v>
      </c>
      <c r="E211" s="92">
        <v>1</v>
      </c>
      <c r="F211" s="92" t="s">
        <v>439</v>
      </c>
      <c r="G211" s="92" t="s">
        <v>566</v>
      </c>
      <c r="H211" s="286">
        <f>'3-Отчет за паричния поток'!C43</f>
        <v>-2671</v>
      </c>
    </row>
    <row r="212" spans="1:8">
      <c r="A212" s="92" t="str">
        <f t="shared" si="18"/>
        <v>Уеб медия груп АД</v>
      </c>
      <c r="B212" s="92" t="str">
        <f t="shared" si="19"/>
        <v>131387286</v>
      </c>
      <c r="C212" s="360">
        <f t="shared" si="20"/>
        <v>45657</v>
      </c>
      <c r="D212" s="92" t="s">
        <v>442</v>
      </c>
      <c r="E212" s="92">
        <v>1</v>
      </c>
      <c r="F212" s="92" t="s">
        <v>441</v>
      </c>
      <c r="H212" s="286">
        <f>'3-Отчет за паричния поток'!C44</f>
        <v>-127</v>
      </c>
    </row>
    <row r="213" spans="1:8">
      <c r="A213" s="92" t="str">
        <f t="shared" si="18"/>
        <v>Уеб медия груп АД</v>
      </c>
      <c r="B213" s="92" t="str">
        <f t="shared" si="19"/>
        <v>131387286</v>
      </c>
      <c r="C213" s="360">
        <f t="shared" si="20"/>
        <v>45657</v>
      </c>
      <c r="D213" s="92" t="s">
        <v>444</v>
      </c>
      <c r="E213" s="92">
        <v>1</v>
      </c>
      <c r="F213" s="92" t="s">
        <v>443</v>
      </c>
      <c r="H213" s="286">
        <f>'3-Отчет за паричния поток'!C45</f>
        <v>313</v>
      </c>
    </row>
    <row r="214" spans="1:8">
      <c r="A214" s="92" t="str">
        <f t="shared" si="18"/>
        <v>Уеб медия груп АД</v>
      </c>
      <c r="B214" s="92" t="str">
        <f t="shared" si="19"/>
        <v>131387286</v>
      </c>
      <c r="C214" s="360">
        <f t="shared" si="20"/>
        <v>45657</v>
      </c>
      <c r="D214" s="92" t="s">
        <v>446</v>
      </c>
      <c r="E214" s="92">
        <v>1</v>
      </c>
      <c r="F214" s="92" t="s">
        <v>445</v>
      </c>
      <c r="H214" s="286">
        <f>'3-Отчет за паричния поток'!C46</f>
        <v>186</v>
      </c>
    </row>
    <row r="215" spans="1:8">
      <c r="A215" s="92" t="str">
        <f t="shared" si="18"/>
        <v>Уеб медия груп АД</v>
      </c>
      <c r="B215" s="92" t="str">
        <f t="shared" si="19"/>
        <v>131387286</v>
      </c>
      <c r="C215" s="360">
        <f t="shared" si="20"/>
        <v>45657</v>
      </c>
      <c r="D215" s="92" t="s">
        <v>448</v>
      </c>
      <c r="E215" s="92">
        <v>1</v>
      </c>
      <c r="F215" s="92" t="s">
        <v>447</v>
      </c>
      <c r="H215" s="286">
        <f>'3-Отчет за паричния поток'!C47</f>
        <v>186</v>
      </c>
    </row>
    <row r="216" spans="1:8">
      <c r="A216" s="92" t="str">
        <f t="shared" si="18"/>
        <v>Уеб медия груп АД</v>
      </c>
      <c r="B216" s="92" t="str">
        <f t="shared" si="19"/>
        <v>131387286</v>
      </c>
      <c r="C216" s="360">
        <f t="shared" si="20"/>
        <v>45657</v>
      </c>
      <c r="D216" s="92" t="s">
        <v>450</v>
      </c>
      <c r="E216" s="92">
        <v>1</v>
      </c>
      <c r="F216" s="92" t="s">
        <v>449</v>
      </c>
      <c r="H216" s="286">
        <f>'3-Отчет за паричния поток'!C48</f>
        <v>0</v>
      </c>
    </row>
    <row r="217" spans="1:8" s="285" customFormat="1">
      <c r="C217" s="359"/>
      <c r="F217" s="288" t="s">
        <v>567</v>
      </c>
    </row>
    <row r="218" spans="1:8">
      <c r="A218" s="92" t="str">
        <f t="shared" ref="A218:A281" si="21">pdeName</f>
        <v>Уеб медия груп АД</v>
      </c>
      <c r="B218" s="92" t="str">
        <f t="shared" ref="B218:B281" si="22">pdeBulstat</f>
        <v>131387286</v>
      </c>
      <c r="C218" s="360">
        <f t="shared" ref="C218:C281" si="23">endDate</f>
        <v>45657</v>
      </c>
      <c r="D218" s="92" t="s">
        <v>468</v>
      </c>
      <c r="E218" s="92">
        <v>1</v>
      </c>
      <c r="F218" s="287" t="s">
        <v>467</v>
      </c>
      <c r="H218" s="286">
        <f>'4-Отчет за собствения капитал'!C13</f>
        <v>7840</v>
      </c>
    </row>
    <row r="219" spans="1:8">
      <c r="A219" s="92" t="str">
        <f t="shared" si="21"/>
        <v>Уеб медия груп АД</v>
      </c>
      <c r="B219" s="92" t="str">
        <f t="shared" si="22"/>
        <v>131387286</v>
      </c>
      <c r="C219" s="360">
        <f t="shared" si="23"/>
        <v>45657</v>
      </c>
      <c r="D219" s="92" t="s">
        <v>470</v>
      </c>
      <c r="E219" s="92">
        <v>1</v>
      </c>
      <c r="F219" s="287" t="s">
        <v>469</v>
      </c>
      <c r="H219" s="286">
        <f>'4-Отчет за собствения капитал'!C14</f>
        <v>0</v>
      </c>
    </row>
    <row r="220" spans="1:8">
      <c r="A220" s="92" t="str">
        <f t="shared" si="21"/>
        <v>Уеб медия груп АД</v>
      </c>
      <c r="B220" s="92" t="str">
        <f t="shared" si="22"/>
        <v>131387286</v>
      </c>
      <c r="C220" s="360">
        <f t="shared" si="23"/>
        <v>45657</v>
      </c>
      <c r="D220" s="92" t="s">
        <v>472</v>
      </c>
      <c r="E220" s="92">
        <v>1</v>
      </c>
      <c r="F220" s="287" t="s">
        <v>471</v>
      </c>
      <c r="H220" s="286">
        <f>'4-Отчет за собствения капитал'!C15</f>
        <v>0</v>
      </c>
    </row>
    <row r="221" spans="1:8">
      <c r="A221" s="92" t="str">
        <f t="shared" si="21"/>
        <v>Уеб медия груп АД</v>
      </c>
      <c r="B221" s="92" t="str">
        <f t="shared" si="22"/>
        <v>131387286</v>
      </c>
      <c r="C221" s="360">
        <f t="shared" si="23"/>
        <v>45657</v>
      </c>
      <c r="D221" s="92" t="s">
        <v>474</v>
      </c>
      <c r="E221" s="92">
        <v>1</v>
      </c>
      <c r="F221" s="287" t="s">
        <v>473</v>
      </c>
      <c r="H221" s="286">
        <f>'4-Отчет за собствения капитал'!C16</f>
        <v>0</v>
      </c>
    </row>
    <row r="222" spans="1:8">
      <c r="A222" s="92" t="str">
        <f t="shared" si="21"/>
        <v>Уеб медия груп АД</v>
      </c>
      <c r="B222" s="92" t="str">
        <f t="shared" si="22"/>
        <v>131387286</v>
      </c>
      <c r="C222" s="360">
        <f t="shared" si="23"/>
        <v>45657</v>
      </c>
      <c r="D222" s="92" t="s">
        <v>476</v>
      </c>
      <c r="E222" s="92">
        <v>1</v>
      </c>
      <c r="F222" s="287" t="s">
        <v>475</v>
      </c>
      <c r="H222" s="286">
        <f>'4-Отчет за собствения капитал'!C17</f>
        <v>7840</v>
      </c>
    </row>
    <row r="223" spans="1:8">
      <c r="A223" s="92" t="str">
        <f t="shared" si="21"/>
        <v>Уеб медия груп АД</v>
      </c>
      <c r="B223" s="92" t="str">
        <f t="shared" si="22"/>
        <v>131387286</v>
      </c>
      <c r="C223" s="360">
        <f t="shared" si="23"/>
        <v>45657</v>
      </c>
      <c r="D223" s="92" t="s">
        <v>478</v>
      </c>
      <c r="E223" s="92">
        <v>1</v>
      </c>
      <c r="F223" s="287" t="s">
        <v>477</v>
      </c>
      <c r="H223" s="286">
        <f>'4-Отчет за собствения капитал'!C18</f>
        <v>0</v>
      </c>
    </row>
    <row r="224" spans="1:8">
      <c r="A224" s="92" t="str">
        <f t="shared" si="21"/>
        <v>Уеб медия груп АД</v>
      </c>
      <c r="B224" s="92" t="str">
        <f t="shared" si="22"/>
        <v>131387286</v>
      </c>
      <c r="C224" s="360">
        <f t="shared" si="23"/>
        <v>45657</v>
      </c>
      <c r="D224" s="92" t="s">
        <v>480</v>
      </c>
      <c r="E224" s="92">
        <v>1</v>
      </c>
      <c r="F224" s="287" t="s">
        <v>479</v>
      </c>
      <c r="H224" s="286">
        <f>'4-Отчет за собствения капитал'!C19</f>
        <v>0</v>
      </c>
    </row>
    <row r="225" spans="1:8">
      <c r="A225" s="92" t="str">
        <f t="shared" si="21"/>
        <v>Уеб медия груп АД</v>
      </c>
      <c r="B225" s="92" t="str">
        <f t="shared" si="22"/>
        <v>131387286</v>
      </c>
      <c r="C225" s="360">
        <f t="shared" si="23"/>
        <v>45657</v>
      </c>
      <c r="D225" s="92" t="s">
        <v>482</v>
      </c>
      <c r="E225" s="92">
        <v>1</v>
      </c>
      <c r="F225" s="287" t="s">
        <v>481</v>
      </c>
      <c r="H225" s="286">
        <f>'4-Отчет за собствения капитал'!C20</f>
        <v>0</v>
      </c>
    </row>
    <row r="226" spans="1:8">
      <c r="A226" s="92" t="str">
        <f t="shared" si="21"/>
        <v>Уеб медия груп АД</v>
      </c>
      <c r="B226" s="92" t="str">
        <f t="shared" si="22"/>
        <v>131387286</v>
      </c>
      <c r="C226" s="360">
        <f t="shared" si="23"/>
        <v>45657</v>
      </c>
      <c r="D226" s="92" t="s">
        <v>484</v>
      </c>
      <c r="E226" s="92">
        <v>1</v>
      </c>
      <c r="F226" s="287" t="s">
        <v>483</v>
      </c>
      <c r="H226" s="286">
        <f>'4-Отчет за собствения капитал'!C21</f>
        <v>0</v>
      </c>
    </row>
    <row r="227" spans="1:8">
      <c r="A227" s="92" t="str">
        <f t="shared" si="21"/>
        <v>Уеб медия груп АД</v>
      </c>
      <c r="B227" s="92" t="str">
        <f t="shared" si="22"/>
        <v>131387286</v>
      </c>
      <c r="C227" s="360">
        <f t="shared" si="23"/>
        <v>45657</v>
      </c>
      <c r="D227" s="92" t="s">
        <v>486</v>
      </c>
      <c r="E227" s="92">
        <v>1</v>
      </c>
      <c r="F227" s="287" t="s">
        <v>485</v>
      </c>
      <c r="H227" s="286">
        <f>'4-Отчет за собствения капитал'!C22</f>
        <v>0</v>
      </c>
    </row>
    <row r="228" spans="1:8">
      <c r="A228" s="92" t="str">
        <f t="shared" si="21"/>
        <v>Уеб медия груп АД</v>
      </c>
      <c r="B228" s="92" t="str">
        <f t="shared" si="22"/>
        <v>131387286</v>
      </c>
      <c r="C228" s="360">
        <f t="shared" si="23"/>
        <v>45657</v>
      </c>
      <c r="D228" s="92" t="s">
        <v>488</v>
      </c>
      <c r="E228" s="92">
        <v>1</v>
      </c>
      <c r="F228" s="287" t="s">
        <v>487</v>
      </c>
      <c r="H228" s="286">
        <f>'4-Отчет за собствения капитал'!C23</f>
        <v>0</v>
      </c>
    </row>
    <row r="229" spans="1:8">
      <c r="A229" s="92" t="str">
        <f t="shared" si="21"/>
        <v>Уеб медия груп АД</v>
      </c>
      <c r="B229" s="92" t="str">
        <f t="shared" si="22"/>
        <v>131387286</v>
      </c>
      <c r="C229" s="360">
        <f t="shared" si="23"/>
        <v>45657</v>
      </c>
      <c r="D229" s="92" t="s">
        <v>490</v>
      </c>
      <c r="E229" s="92">
        <v>1</v>
      </c>
      <c r="F229" s="287" t="s">
        <v>489</v>
      </c>
      <c r="H229" s="286">
        <f>'4-Отчет за собствения капитал'!C24</f>
        <v>0</v>
      </c>
    </row>
    <row r="230" spans="1:8">
      <c r="A230" s="92" t="str">
        <f t="shared" si="21"/>
        <v>Уеб медия груп АД</v>
      </c>
      <c r="B230" s="92" t="str">
        <f t="shared" si="22"/>
        <v>131387286</v>
      </c>
      <c r="C230" s="360">
        <f t="shared" si="23"/>
        <v>45657</v>
      </c>
      <c r="D230" s="92" t="s">
        <v>492</v>
      </c>
      <c r="E230" s="92">
        <v>1</v>
      </c>
      <c r="F230" s="287" t="s">
        <v>491</v>
      </c>
      <c r="H230" s="286">
        <f>'4-Отчет за собствения капитал'!C25</f>
        <v>0</v>
      </c>
    </row>
    <row r="231" spans="1:8">
      <c r="A231" s="92" t="str">
        <f t="shared" si="21"/>
        <v>Уеб медия груп АД</v>
      </c>
      <c r="B231" s="92" t="str">
        <f t="shared" si="22"/>
        <v>131387286</v>
      </c>
      <c r="C231" s="360">
        <f t="shared" si="23"/>
        <v>45657</v>
      </c>
      <c r="D231" s="92" t="s">
        <v>494</v>
      </c>
      <c r="E231" s="92">
        <v>1</v>
      </c>
      <c r="F231" s="287" t="s">
        <v>493</v>
      </c>
      <c r="H231" s="286">
        <f>'4-Отчет за собствения капитал'!C26</f>
        <v>0</v>
      </c>
    </row>
    <row r="232" spans="1:8">
      <c r="A232" s="92" t="str">
        <f t="shared" si="21"/>
        <v>Уеб медия груп АД</v>
      </c>
      <c r="B232" s="92" t="str">
        <f t="shared" si="22"/>
        <v>131387286</v>
      </c>
      <c r="C232" s="360">
        <f t="shared" si="23"/>
        <v>45657</v>
      </c>
      <c r="D232" s="92" t="s">
        <v>495</v>
      </c>
      <c r="E232" s="92">
        <v>1</v>
      </c>
      <c r="F232" s="287" t="s">
        <v>489</v>
      </c>
      <c r="H232" s="286">
        <f>'4-Отчет за собствения капитал'!C27</f>
        <v>0</v>
      </c>
    </row>
    <row r="233" spans="1:8">
      <c r="A233" s="92" t="str">
        <f t="shared" si="21"/>
        <v>Уеб медия груп АД</v>
      </c>
      <c r="B233" s="92" t="str">
        <f t="shared" si="22"/>
        <v>131387286</v>
      </c>
      <c r="C233" s="360">
        <f t="shared" si="23"/>
        <v>45657</v>
      </c>
      <c r="D233" s="92" t="s">
        <v>496</v>
      </c>
      <c r="E233" s="92">
        <v>1</v>
      </c>
      <c r="F233" s="287" t="s">
        <v>491</v>
      </c>
      <c r="H233" s="286">
        <f>'4-Отчет за собствения капитал'!C28</f>
        <v>0</v>
      </c>
    </row>
    <row r="234" spans="1:8">
      <c r="A234" s="92" t="str">
        <f t="shared" si="21"/>
        <v>Уеб медия груп АД</v>
      </c>
      <c r="B234" s="92" t="str">
        <f t="shared" si="22"/>
        <v>131387286</v>
      </c>
      <c r="C234" s="360">
        <f t="shared" si="23"/>
        <v>45657</v>
      </c>
      <c r="D234" s="92" t="s">
        <v>498</v>
      </c>
      <c r="E234" s="92">
        <v>1</v>
      </c>
      <c r="F234" s="287" t="s">
        <v>497</v>
      </c>
      <c r="H234" s="286">
        <f>'4-Отчет за собствения капитал'!C29</f>
        <v>0</v>
      </c>
    </row>
    <row r="235" spans="1:8">
      <c r="A235" s="92" t="str">
        <f t="shared" si="21"/>
        <v>Уеб медия груп АД</v>
      </c>
      <c r="B235" s="92" t="str">
        <f t="shared" si="22"/>
        <v>131387286</v>
      </c>
      <c r="C235" s="360">
        <f t="shared" si="23"/>
        <v>45657</v>
      </c>
      <c r="D235" s="92" t="s">
        <v>500</v>
      </c>
      <c r="E235" s="92">
        <v>1</v>
      </c>
      <c r="F235" s="287" t="s">
        <v>499</v>
      </c>
      <c r="H235" s="286">
        <f>'4-Отчет за собствения капитал'!C30</f>
        <v>0</v>
      </c>
    </row>
    <row r="236" spans="1:8">
      <c r="A236" s="92" t="str">
        <f t="shared" si="21"/>
        <v>Уеб медия груп АД</v>
      </c>
      <c r="B236" s="92" t="str">
        <f t="shared" si="22"/>
        <v>131387286</v>
      </c>
      <c r="C236" s="360">
        <f t="shared" si="23"/>
        <v>45657</v>
      </c>
      <c r="D236" s="92" t="s">
        <v>502</v>
      </c>
      <c r="E236" s="92">
        <v>1</v>
      </c>
      <c r="F236" s="287" t="s">
        <v>501</v>
      </c>
      <c r="H236" s="286">
        <f>'4-Отчет за собствения капитал'!C31</f>
        <v>7840</v>
      </c>
    </row>
    <row r="237" spans="1:8">
      <c r="A237" s="92" t="str">
        <f t="shared" si="21"/>
        <v>Уеб медия груп АД</v>
      </c>
      <c r="B237" s="92" t="str">
        <f t="shared" si="22"/>
        <v>131387286</v>
      </c>
      <c r="C237" s="360">
        <f t="shared" si="23"/>
        <v>45657</v>
      </c>
      <c r="D237" s="92" t="s">
        <v>504</v>
      </c>
      <c r="E237" s="92">
        <v>1</v>
      </c>
      <c r="F237" s="287" t="s">
        <v>503</v>
      </c>
      <c r="H237" s="286">
        <f>'4-Отчет за собствения капитал'!C32</f>
        <v>0</v>
      </c>
    </row>
    <row r="238" spans="1:8">
      <c r="A238" s="92" t="str">
        <f t="shared" si="21"/>
        <v>Уеб медия груп АД</v>
      </c>
      <c r="B238" s="92" t="str">
        <f t="shared" si="22"/>
        <v>131387286</v>
      </c>
      <c r="C238" s="360">
        <f t="shared" si="23"/>
        <v>45657</v>
      </c>
      <c r="D238" s="92" t="s">
        <v>506</v>
      </c>
      <c r="E238" s="92">
        <v>1</v>
      </c>
      <c r="F238" s="287" t="s">
        <v>505</v>
      </c>
      <c r="H238" s="286">
        <f>'4-Отчет за собствения капитал'!C33</f>
        <v>0</v>
      </c>
    </row>
    <row r="239" spans="1:8">
      <c r="A239" s="92" t="str">
        <f t="shared" si="21"/>
        <v>Уеб медия груп АД</v>
      </c>
      <c r="B239" s="92" t="str">
        <f t="shared" si="22"/>
        <v>131387286</v>
      </c>
      <c r="C239" s="360">
        <f t="shared" si="23"/>
        <v>45657</v>
      </c>
      <c r="D239" s="92" t="s">
        <v>508</v>
      </c>
      <c r="E239" s="92">
        <v>1</v>
      </c>
      <c r="F239" s="287" t="s">
        <v>507</v>
      </c>
      <c r="H239" s="286">
        <f>'4-Отчет за собствения капитал'!C34</f>
        <v>7840</v>
      </c>
    </row>
    <row r="240" spans="1:8">
      <c r="A240" s="92" t="str">
        <f t="shared" si="21"/>
        <v>Уеб медия груп АД</v>
      </c>
      <c r="B240" s="92" t="str">
        <f t="shared" si="22"/>
        <v>131387286</v>
      </c>
      <c r="C240" s="360">
        <f t="shared" si="23"/>
        <v>45657</v>
      </c>
      <c r="D240" s="92" t="s">
        <v>468</v>
      </c>
      <c r="E240" s="92">
        <v>2</v>
      </c>
      <c r="F240" s="287" t="s">
        <v>467</v>
      </c>
      <c r="H240" s="286">
        <f>'4-Отчет за собствения капитал'!D13</f>
        <v>4053</v>
      </c>
    </row>
    <row r="241" spans="1:8">
      <c r="A241" s="92" t="str">
        <f t="shared" si="21"/>
        <v>Уеб медия груп АД</v>
      </c>
      <c r="B241" s="92" t="str">
        <f t="shared" si="22"/>
        <v>131387286</v>
      </c>
      <c r="C241" s="360">
        <f t="shared" si="23"/>
        <v>45657</v>
      </c>
      <c r="D241" s="92" t="s">
        <v>470</v>
      </c>
      <c r="E241" s="92">
        <v>2</v>
      </c>
      <c r="F241" s="287" t="s">
        <v>469</v>
      </c>
      <c r="H241" s="286">
        <f>'4-Отчет за собствения капитал'!D14</f>
        <v>0</v>
      </c>
    </row>
    <row r="242" spans="1:8">
      <c r="A242" s="92" t="str">
        <f t="shared" si="21"/>
        <v>Уеб медия груп АД</v>
      </c>
      <c r="B242" s="92" t="str">
        <f t="shared" si="22"/>
        <v>131387286</v>
      </c>
      <c r="C242" s="360">
        <f t="shared" si="23"/>
        <v>45657</v>
      </c>
      <c r="D242" s="92" t="s">
        <v>472</v>
      </c>
      <c r="E242" s="92">
        <v>2</v>
      </c>
      <c r="F242" s="287" t="s">
        <v>471</v>
      </c>
      <c r="H242" s="286">
        <f>'4-Отчет за собствения капитал'!D15</f>
        <v>0</v>
      </c>
    </row>
    <row r="243" spans="1:8">
      <c r="A243" s="92" t="str">
        <f t="shared" si="21"/>
        <v>Уеб медия груп АД</v>
      </c>
      <c r="B243" s="92" t="str">
        <f t="shared" si="22"/>
        <v>131387286</v>
      </c>
      <c r="C243" s="360">
        <f t="shared" si="23"/>
        <v>45657</v>
      </c>
      <c r="D243" s="92" t="s">
        <v>474</v>
      </c>
      <c r="E243" s="92">
        <v>2</v>
      </c>
      <c r="F243" s="287" t="s">
        <v>473</v>
      </c>
      <c r="H243" s="286">
        <f>'4-Отчет за собствения капитал'!D16</f>
        <v>0</v>
      </c>
    </row>
    <row r="244" spans="1:8">
      <c r="A244" s="92" t="str">
        <f t="shared" si="21"/>
        <v>Уеб медия груп АД</v>
      </c>
      <c r="B244" s="92" t="str">
        <f t="shared" si="22"/>
        <v>131387286</v>
      </c>
      <c r="C244" s="360">
        <f t="shared" si="23"/>
        <v>45657</v>
      </c>
      <c r="D244" s="92" t="s">
        <v>476</v>
      </c>
      <c r="E244" s="92">
        <v>2</v>
      </c>
      <c r="F244" s="287" t="s">
        <v>475</v>
      </c>
      <c r="H244" s="286">
        <f>'4-Отчет за собствения капитал'!D17</f>
        <v>4053</v>
      </c>
    </row>
    <row r="245" spans="1:8">
      <c r="A245" s="92" t="str">
        <f t="shared" si="21"/>
        <v>Уеб медия груп АД</v>
      </c>
      <c r="B245" s="92" t="str">
        <f t="shared" si="22"/>
        <v>131387286</v>
      </c>
      <c r="C245" s="360">
        <f t="shared" si="23"/>
        <v>45657</v>
      </c>
      <c r="D245" s="92" t="s">
        <v>478</v>
      </c>
      <c r="E245" s="92">
        <v>2</v>
      </c>
      <c r="F245" s="287" t="s">
        <v>477</v>
      </c>
      <c r="H245" s="286">
        <f>'4-Отчет за собствения капитал'!D18</f>
        <v>0</v>
      </c>
    </row>
    <row r="246" spans="1:8">
      <c r="A246" s="92" t="str">
        <f t="shared" si="21"/>
        <v>Уеб медия груп АД</v>
      </c>
      <c r="B246" s="92" t="str">
        <f t="shared" si="22"/>
        <v>131387286</v>
      </c>
      <c r="C246" s="360">
        <f t="shared" si="23"/>
        <v>45657</v>
      </c>
      <c r="D246" s="92" t="s">
        <v>480</v>
      </c>
      <c r="E246" s="92">
        <v>2</v>
      </c>
      <c r="F246" s="287" t="s">
        <v>479</v>
      </c>
      <c r="H246" s="286">
        <f>'4-Отчет за собствения капитал'!D19</f>
        <v>0</v>
      </c>
    </row>
    <row r="247" spans="1:8">
      <c r="A247" s="92" t="str">
        <f t="shared" si="21"/>
        <v>Уеб медия груп АД</v>
      </c>
      <c r="B247" s="92" t="str">
        <f t="shared" si="22"/>
        <v>131387286</v>
      </c>
      <c r="C247" s="360">
        <f t="shared" si="23"/>
        <v>45657</v>
      </c>
      <c r="D247" s="92" t="s">
        <v>482</v>
      </c>
      <c r="E247" s="92">
        <v>2</v>
      </c>
      <c r="F247" s="287" t="s">
        <v>481</v>
      </c>
      <c r="H247" s="286">
        <f>'4-Отчет за собствения капитал'!D20</f>
        <v>0</v>
      </c>
    </row>
    <row r="248" spans="1:8">
      <c r="A248" s="92" t="str">
        <f t="shared" si="21"/>
        <v>Уеб медия груп АД</v>
      </c>
      <c r="B248" s="92" t="str">
        <f t="shared" si="22"/>
        <v>131387286</v>
      </c>
      <c r="C248" s="360">
        <f t="shared" si="23"/>
        <v>45657</v>
      </c>
      <c r="D248" s="92" t="s">
        <v>484</v>
      </c>
      <c r="E248" s="92">
        <v>2</v>
      </c>
      <c r="F248" s="287" t="s">
        <v>483</v>
      </c>
      <c r="H248" s="286">
        <f>'4-Отчет за собствения капитал'!D21</f>
        <v>0</v>
      </c>
    </row>
    <row r="249" spans="1:8">
      <c r="A249" s="92" t="str">
        <f t="shared" si="21"/>
        <v>Уеб медия груп АД</v>
      </c>
      <c r="B249" s="92" t="str">
        <f t="shared" si="22"/>
        <v>131387286</v>
      </c>
      <c r="C249" s="360">
        <f t="shared" si="23"/>
        <v>45657</v>
      </c>
      <c r="D249" s="92" t="s">
        <v>486</v>
      </c>
      <c r="E249" s="92">
        <v>2</v>
      </c>
      <c r="F249" s="287" t="s">
        <v>485</v>
      </c>
      <c r="H249" s="286">
        <f>'4-Отчет за собствения капитал'!D22</f>
        <v>0</v>
      </c>
    </row>
    <row r="250" spans="1:8">
      <c r="A250" s="92" t="str">
        <f t="shared" si="21"/>
        <v>Уеб медия груп АД</v>
      </c>
      <c r="B250" s="92" t="str">
        <f t="shared" si="22"/>
        <v>131387286</v>
      </c>
      <c r="C250" s="360">
        <f t="shared" si="23"/>
        <v>45657</v>
      </c>
      <c r="D250" s="92" t="s">
        <v>488</v>
      </c>
      <c r="E250" s="92">
        <v>2</v>
      </c>
      <c r="F250" s="287" t="s">
        <v>487</v>
      </c>
      <c r="H250" s="286">
        <f>'4-Отчет за собствения капитал'!D23</f>
        <v>0</v>
      </c>
    </row>
    <row r="251" spans="1:8">
      <c r="A251" s="92" t="str">
        <f t="shared" si="21"/>
        <v>Уеб медия груп АД</v>
      </c>
      <c r="B251" s="92" t="str">
        <f t="shared" si="22"/>
        <v>131387286</v>
      </c>
      <c r="C251" s="360">
        <f t="shared" si="23"/>
        <v>45657</v>
      </c>
      <c r="D251" s="92" t="s">
        <v>490</v>
      </c>
      <c r="E251" s="92">
        <v>2</v>
      </c>
      <c r="F251" s="287" t="s">
        <v>489</v>
      </c>
      <c r="H251" s="286">
        <f>'4-Отчет за собствения капитал'!D24</f>
        <v>0</v>
      </c>
    </row>
    <row r="252" spans="1:8">
      <c r="A252" s="92" t="str">
        <f t="shared" si="21"/>
        <v>Уеб медия груп АД</v>
      </c>
      <c r="B252" s="92" t="str">
        <f t="shared" si="22"/>
        <v>131387286</v>
      </c>
      <c r="C252" s="360">
        <f t="shared" si="23"/>
        <v>45657</v>
      </c>
      <c r="D252" s="92" t="s">
        <v>492</v>
      </c>
      <c r="E252" s="92">
        <v>2</v>
      </c>
      <c r="F252" s="287" t="s">
        <v>491</v>
      </c>
      <c r="H252" s="286">
        <f>'4-Отчет за собствения капитал'!D25</f>
        <v>0</v>
      </c>
    </row>
    <row r="253" spans="1:8">
      <c r="A253" s="92" t="str">
        <f t="shared" si="21"/>
        <v>Уеб медия груп АД</v>
      </c>
      <c r="B253" s="92" t="str">
        <f t="shared" si="22"/>
        <v>131387286</v>
      </c>
      <c r="C253" s="360">
        <f t="shared" si="23"/>
        <v>45657</v>
      </c>
      <c r="D253" s="92" t="s">
        <v>494</v>
      </c>
      <c r="E253" s="92">
        <v>2</v>
      </c>
      <c r="F253" s="287" t="s">
        <v>493</v>
      </c>
      <c r="H253" s="286">
        <f>'4-Отчет за собствения капитал'!D26</f>
        <v>0</v>
      </c>
    </row>
    <row r="254" spans="1:8">
      <c r="A254" s="92" t="str">
        <f t="shared" si="21"/>
        <v>Уеб медия груп АД</v>
      </c>
      <c r="B254" s="92" t="str">
        <f t="shared" si="22"/>
        <v>131387286</v>
      </c>
      <c r="C254" s="360">
        <f t="shared" si="23"/>
        <v>45657</v>
      </c>
      <c r="D254" s="92" t="s">
        <v>495</v>
      </c>
      <c r="E254" s="92">
        <v>2</v>
      </c>
      <c r="F254" s="287" t="s">
        <v>489</v>
      </c>
      <c r="H254" s="286">
        <f>'4-Отчет за собствения капитал'!D27</f>
        <v>0</v>
      </c>
    </row>
    <row r="255" spans="1:8">
      <c r="A255" s="92" t="str">
        <f t="shared" si="21"/>
        <v>Уеб медия груп АД</v>
      </c>
      <c r="B255" s="92" t="str">
        <f t="shared" si="22"/>
        <v>131387286</v>
      </c>
      <c r="C255" s="360">
        <f t="shared" si="23"/>
        <v>45657</v>
      </c>
      <c r="D255" s="92" t="s">
        <v>496</v>
      </c>
      <c r="E255" s="92">
        <v>2</v>
      </c>
      <c r="F255" s="287" t="s">
        <v>491</v>
      </c>
      <c r="H255" s="286">
        <f>'4-Отчет за собствения капитал'!D28</f>
        <v>0</v>
      </c>
    </row>
    <row r="256" spans="1:8">
      <c r="A256" s="92" t="str">
        <f t="shared" si="21"/>
        <v>Уеб медия груп АД</v>
      </c>
      <c r="B256" s="92" t="str">
        <f t="shared" si="22"/>
        <v>131387286</v>
      </c>
      <c r="C256" s="360">
        <f t="shared" si="23"/>
        <v>45657</v>
      </c>
      <c r="D256" s="92" t="s">
        <v>498</v>
      </c>
      <c r="E256" s="92">
        <v>2</v>
      </c>
      <c r="F256" s="287" t="s">
        <v>497</v>
      </c>
      <c r="H256" s="286">
        <f>'4-Отчет за собствения капитал'!D29</f>
        <v>0</v>
      </c>
    </row>
    <row r="257" spans="1:8">
      <c r="A257" s="92" t="str">
        <f t="shared" si="21"/>
        <v>Уеб медия груп АД</v>
      </c>
      <c r="B257" s="92" t="str">
        <f t="shared" si="22"/>
        <v>131387286</v>
      </c>
      <c r="C257" s="360">
        <f t="shared" si="23"/>
        <v>45657</v>
      </c>
      <c r="D257" s="92" t="s">
        <v>500</v>
      </c>
      <c r="E257" s="92">
        <v>2</v>
      </c>
      <c r="F257" s="287" t="s">
        <v>499</v>
      </c>
      <c r="H257" s="286">
        <f>'4-Отчет за собствения капитал'!D30</f>
        <v>0</v>
      </c>
    </row>
    <row r="258" spans="1:8">
      <c r="A258" s="92" t="str">
        <f t="shared" si="21"/>
        <v>Уеб медия груп АД</v>
      </c>
      <c r="B258" s="92" t="str">
        <f t="shared" si="22"/>
        <v>131387286</v>
      </c>
      <c r="C258" s="360">
        <f t="shared" si="23"/>
        <v>45657</v>
      </c>
      <c r="D258" s="92" t="s">
        <v>502</v>
      </c>
      <c r="E258" s="92">
        <v>2</v>
      </c>
      <c r="F258" s="287" t="s">
        <v>501</v>
      </c>
      <c r="H258" s="286">
        <f>'4-Отчет за собствения капитал'!D31</f>
        <v>4053</v>
      </c>
    </row>
    <row r="259" spans="1:8">
      <c r="A259" s="92" t="str">
        <f t="shared" si="21"/>
        <v>Уеб медия груп АД</v>
      </c>
      <c r="B259" s="92" t="str">
        <f t="shared" si="22"/>
        <v>131387286</v>
      </c>
      <c r="C259" s="360">
        <f t="shared" si="23"/>
        <v>45657</v>
      </c>
      <c r="D259" s="92" t="s">
        <v>504</v>
      </c>
      <c r="E259" s="92">
        <v>2</v>
      </c>
      <c r="F259" s="287" t="s">
        <v>503</v>
      </c>
      <c r="H259" s="286">
        <f>'4-Отчет за собствения капитал'!D32</f>
        <v>0</v>
      </c>
    </row>
    <row r="260" spans="1:8">
      <c r="A260" s="92" t="str">
        <f t="shared" si="21"/>
        <v>Уеб медия груп АД</v>
      </c>
      <c r="B260" s="92" t="str">
        <f t="shared" si="22"/>
        <v>131387286</v>
      </c>
      <c r="C260" s="360">
        <f t="shared" si="23"/>
        <v>45657</v>
      </c>
      <c r="D260" s="92" t="s">
        <v>506</v>
      </c>
      <c r="E260" s="92">
        <v>2</v>
      </c>
      <c r="F260" s="287" t="s">
        <v>505</v>
      </c>
      <c r="H260" s="286">
        <f>'4-Отчет за собствения капитал'!D33</f>
        <v>0</v>
      </c>
    </row>
    <row r="261" spans="1:8">
      <c r="A261" s="92" t="str">
        <f t="shared" si="21"/>
        <v>Уеб медия груп АД</v>
      </c>
      <c r="B261" s="92" t="str">
        <f t="shared" si="22"/>
        <v>131387286</v>
      </c>
      <c r="C261" s="360">
        <f t="shared" si="23"/>
        <v>45657</v>
      </c>
      <c r="D261" s="92" t="s">
        <v>508</v>
      </c>
      <c r="E261" s="92">
        <v>2</v>
      </c>
      <c r="F261" s="287" t="s">
        <v>507</v>
      </c>
      <c r="H261" s="286">
        <f>'4-Отчет за собствения капитал'!D34</f>
        <v>4053</v>
      </c>
    </row>
    <row r="262" spans="1:8">
      <c r="A262" s="92" t="str">
        <f t="shared" si="21"/>
        <v>Уеб медия груп АД</v>
      </c>
      <c r="B262" s="92" t="str">
        <f t="shared" si="22"/>
        <v>131387286</v>
      </c>
      <c r="C262" s="360">
        <f t="shared" si="23"/>
        <v>45657</v>
      </c>
      <c r="D262" s="92" t="s">
        <v>468</v>
      </c>
      <c r="E262" s="92">
        <v>3</v>
      </c>
      <c r="F262" s="287" t="s">
        <v>467</v>
      </c>
      <c r="H262" s="286">
        <f>'4-Отчет за собствения капитал'!E13</f>
        <v>0</v>
      </c>
    </row>
    <row r="263" spans="1:8">
      <c r="A263" s="92" t="str">
        <f t="shared" si="21"/>
        <v>Уеб медия груп АД</v>
      </c>
      <c r="B263" s="92" t="str">
        <f t="shared" si="22"/>
        <v>131387286</v>
      </c>
      <c r="C263" s="360">
        <f t="shared" si="23"/>
        <v>45657</v>
      </c>
      <c r="D263" s="92" t="s">
        <v>470</v>
      </c>
      <c r="E263" s="92">
        <v>3</v>
      </c>
      <c r="F263" s="287" t="s">
        <v>469</v>
      </c>
      <c r="H263" s="286">
        <f>'4-Отчет за собствения капитал'!E14</f>
        <v>0</v>
      </c>
    </row>
    <row r="264" spans="1:8">
      <c r="A264" s="92" t="str">
        <f t="shared" si="21"/>
        <v>Уеб медия груп АД</v>
      </c>
      <c r="B264" s="92" t="str">
        <f t="shared" si="22"/>
        <v>131387286</v>
      </c>
      <c r="C264" s="360">
        <f t="shared" si="23"/>
        <v>45657</v>
      </c>
      <c r="D264" s="92" t="s">
        <v>472</v>
      </c>
      <c r="E264" s="92">
        <v>3</v>
      </c>
      <c r="F264" s="287" t="s">
        <v>471</v>
      </c>
      <c r="H264" s="286">
        <f>'4-Отчет за собствения капитал'!E15</f>
        <v>0</v>
      </c>
    </row>
    <row r="265" spans="1:8">
      <c r="A265" s="92" t="str">
        <f t="shared" si="21"/>
        <v>Уеб медия груп АД</v>
      </c>
      <c r="B265" s="92" t="str">
        <f t="shared" si="22"/>
        <v>131387286</v>
      </c>
      <c r="C265" s="360">
        <f t="shared" si="23"/>
        <v>45657</v>
      </c>
      <c r="D265" s="92" t="s">
        <v>474</v>
      </c>
      <c r="E265" s="92">
        <v>3</v>
      </c>
      <c r="F265" s="287" t="s">
        <v>473</v>
      </c>
      <c r="H265" s="286">
        <f>'4-Отчет за собствения капитал'!E16</f>
        <v>0</v>
      </c>
    </row>
    <row r="266" spans="1:8">
      <c r="A266" s="92" t="str">
        <f t="shared" si="21"/>
        <v>Уеб медия груп АД</v>
      </c>
      <c r="B266" s="92" t="str">
        <f t="shared" si="22"/>
        <v>131387286</v>
      </c>
      <c r="C266" s="360">
        <f t="shared" si="23"/>
        <v>45657</v>
      </c>
      <c r="D266" s="92" t="s">
        <v>476</v>
      </c>
      <c r="E266" s="92">
        <v>3</v>
      </c>
      <c r="F266" s="287" t="s">
        <v>475</v>
      </c>
      <c r="H266" s="286">
        <f>'4-Отчет за собствения капитал'!E17</f>
        <v>0</v>
      </c>
    </row>
    <row r="267" spans="1:8">
      <c r="A267" s="92" t="str">
        <f t="shared" si="21"/>
        <v>Уеб медия груп АД</v>
      </c>
      <c r="B267" s="92" t="str">
        <f t="shared" si="22"/>
        <v>131387286</v>
      </c>
      <c r="C267" s="360">
        <f t="shared" si="23"/>
        <v>45657</v>
      </c>
      <c r="D267" s="92" t="s">
        <v>478</v>
      </c>
      <c r="E267" s="92">
        <v>3</v>
      </c>
      <c r="F267" s="287" t="s">
        <v>477</v>
      </c>
      <c r="H267" s="286">
        <f>'4-Отчет за собствения капитал'!E18</f>
        <v>0</v>
      </c>
    </row>
    <row r="268" spans="1:8">
      <c r="A268" s="92" t="str">
        <f t="shared" si="21"/>
        <v>Уеб медия груп АД</v>
      </c>
      <c r="B268" s="92" t="str">
        <f t="shared" si="22"/>
        <v>131387286</v>
      </c>
      <c r="C268" s="360">
        <f t="shared" si="23"/>
        <v>45657</v>
      </c>
      <c r="D268" s="92" t="s">
        <v>480</v>
      </c>
      <c r="E268" s="92">
        <v>3</v>
      </c>
      <c r="F268" s="287" t="s">
        <v>479</v>
      </c>
      <c r="H268" s="286">
        <f>'4-Отчет за собствения капитал'!E19</f>
        <v>0</v>
      </c>
    </row>
    <row r="269" spans="1:8">
      <c r="A269" s="92" t="str">
        <f t="shared" si="21"/>
        <v>Уеб медия груп АД</v>
      </c>
      <c r="B269" s="92" t="str">
        <f t="shared" si="22"/>
        <v>131387286</v>
      </c>
      <c r="C269" s="360">
        <f t="shared" si="23"/>
        <v>45657</v>
      </c>
      <c r="D269" s="92" t="s">
        <v>482</v>
      </c>
      <c r="E269" s="92">
        <v>3</v>
      </c>
      <c r="F269" s="287" t="s">
        <v>481</v>
      </c>
      <c r="H269" s="286">
        <f>'4-Отчет за собствения капитал'!E20</f>
        <v>0</v>
      </c>
    </row>
    <row r="270" spans="1:8">
      <c r="A270" s="92" t="str">
        <f t="shared" si="21"/>
        <v>Уеб медия груп АД</v>
      </c>
      <c r="B270" s="92" t="str">
        <f t="shared" si="22"/>
        <v>131387286</v>
      </c>
      <c r="C270" s="360">
        <f t="shared" si="23"/>
        <v>45657</v>
      </c>
      <c r="D270" s="92" t="s">
        <v>484</v>
      </c>
      <c r="E270" s="92">
        <v>3</v>
      </c>
      <c r="F270" s="287" t="s">
        <v>483</v>
      </c>
      <c r="H270" s="286">
        <f>'4-Отчет за собствения капитал'!E21</f>
        <v>0</v>
      </c>
    </row>
    <row r="271" spans="1:8">
      <c r="A271" s="92" t="str">
        <f t="shared" si="21"/>
        <v>Уеб медия груп АД</v>
      </c>
      <c r="B271" s="92" t="str">
        <f t="shared" si="22"/>
        <v>131387286</v>
      </c>
      <c r="C271" s="360">
        <f t="shared" si="23"/>
        <v>45657</v>
      </c>
      <c r="D271" s="92" t="s">
        <v>486</v>
      </c>
      <c r="E271" s="92">
        <v>3</v>
      </c>
      <c r="F271" s="287" t="s">
        <v>485</v>
      </c>
      <c r="H271" s="286">
        <f>'4-Отчет за собствения капитал'!E22</f>
        <v>0</v>
      </c>
    </row>
    <row r="272" spans="1:8">
      <c r="A272" s="92" t="str">
        <f t="shared" si="21"/>
        <v>Уеб медия груп АД</v>
      </c>
      <c r="B272" s="92" t="str">
        <f t="shared" si="22"/>
        <v>131387286</v>
      </c>
      <c r="C272" s="360">
        <f t="shared" si="23"/>
        <v>45657</v>
      </c>
      <c r="D272" s="92" t="s">
        <v>488</v>
      </c>
      <c r="E272" s="92">
        <v>3</v>
      </c>
      <c r="F272" s="287" t="s">
        <v>487</v>
      </c>
      <c r="H272" s="286">
        <f>'4-Отчет за собствения капитал'!E23</f>
        <v>0</v>
      </c>
    </row>
    <row r="273" spans="1:8">
      <c r="A273" s="92" t="str">
        <f t="shared" si="21"/>
        <v>Уеб медия груп АД</v>
      </c>
      <c r="B273" s="92" t="str">
        <f t="shared" si="22"/>
        <v>131387286</v>
      </c>
      <c r="C273" s="360">
        <f t="shared" si="23"/>
        <v>45657</v>
      </c>
      <c r="D273" s="92" t="s">
        <v>490</v>
      </c>
      <c r="E273" s="92">
        <v>3</v>
      </c>
      <c r="F273" s="287" t="s">
        <v>489</v>
      </c>
      <c r="H273" s="286">
        <f>'4-Отчет за собствения капитал'!E24</f>
        <v>0</v>
      </c>
    </row>
    <row r="274" spans="1:8">
      <c r="A274" s="92" t="str">
        <f t="shared" si="21"/>
        <v>Уеб медия груп АД</v>
      </c>
      <c r="B274" s="92" t="str">
        <f t="shared" si="22"/>
        <v>131387286</v>
      </c>
      <c r="C274" s="360">
        <f t="shared" si="23"/>
        <v>45657</v>
      </c>
      <c r="D274" s="92" t="s">
        <v>492</v>
      </c>
      <c r="E274" s="92">
        <v>3</v>
      </c>
      <c r="F274" s="287" t="s">
        <v>491</v>
      </c>
      <c r="H274" s="286">
        <f>'4-Отчет за собствения капитал'!E25</f>
        <v>0</v>
      </c>
    </row>
    <row r="275" spans="1:8">
      <c r="A275" s="92" t="str">
        <f t="shared" si="21"/>
        <v>Уеб медия груп АД</v>
      </c>
      <c r="B275" s="92" t="str">
        <f t="shared" si="22"/>
        <v>131387286</v>
      </c>
      <c r="C275" s="360">
        <f t="shared" si="23"/>
        <v>45657</v>
      </c>
      <c r="D275" s="92" t="s">
        <v>494</v>
      </c>
      <c r="E275" s="92">
        <v>3</v>
      </c>
      <c r="F275" s="287" t="s">
        <v>493</v>
      </c>
      <c r="H275" s="286">
        <f>'4-Отчет за собствения капитал'!E26</f>
        <v>0</v>
      </c>
    </row>
    <row r="276" spans="1:8">
      <c r="A276" s="92" t="str">
        <f t="shared" si="21"/>
        <v>Уеб медия груп АД</v>
      </c>
      <c r="B276" s="92" t="str">
        <f t="shared" si="22"/>
        <v>131387286</v>
      </c>
      <c r="C276" s="360">
        <f t="shared" si="23"/>
        <v>45657</v>
      </c>
      <c r="D276" s="92" t="s">
        <v>495</v>
      </c>
      <c r="E276" s="92">
        <v>3</v>
      </c>
      <c r="F276" s="287" t="s">
        <v>489</v>
      </c>
      <c r="H276" s="286">
        <f>'4-Отчет за собствения капитал'!E27</f>
        <v>0</v>
      </c>
    </row>
    <row r="277" spans="1:8">
      <c r="A277" s="92" t="str">
        <f t="shared" si="21"/>
        <v>Уеб медия груп АД</v>
      </c>
      <c r="B277" s="92" t="str">
        <f t="shared" si="22"/>
        <v>131387286</v>
      </c>
      <c r="C277" s="360">
        <f t="shared" si="23"/>
        <v>45657</v>
      </c>
      <c r="D277" s="92" t="s">
        <v>496</v>
      </c>
      <c r="E277" s="92">
        <v>3</v>
      </c>
      <c r="F277" s="287" t="s">
        <v>491</v>
      </c>
      <c r="H277" s="286">
        <f>'4-Отчет за собствения капитал'!E28</f>
        <v>0</v>
      </c>
    </row>
    <row r="278" spans="1:8">
      <c r="A278" s="92" t="str">
        <f t="shared" si="21"/>
        <v>Уеб медия груп АД</v>
      </c>
      <c r="B278" s="92" t="str">
        <f t="shared" si="22"/>
        <v>131387286</v>
      </c>
      <c r="C278" s="360">
        <f t="shared" si="23"/>
        <v>45657</v>
      </c>
      <c r="D278" s="92" t="s">
        <v>498</v>
      </c>
      <c r="E278" s="92">
        <v>3</v>
      </c>
      <c r="F278" s="287" t="s">
        <v>497</v>
      </c>
      <c r="H278" s="286">
        <f>'4-Отчет за собствения капитал'!E29</f>
        <v>0</v>
      </c>
    </row>
    <row r="279" spans="1:8">
      <c r="A279" s="92" t="str">
        <f t="shared" si="21"/>
        <v>Уеб медия груп АД</v>
      </c>
      <c r="B279" s="92" t="str">
        <f t="shared" si="22"/>
        <v>131387286</v>
      </c>
      <c r="C279" s="360">
        <f t="shared" si="23"/>
        <v>45657</v>
      </c>
      <c r="D279" s="92" t="s">
        <v>500</v>
      </c>
      <c r="E279" s="92">
        <v>3</v>
      </c>
      <c r="F279" s="287" t="s">
        <v>499</v>
      </c>
      <c r="H279" s="286">
        <f>'4-Отчет за собствения капитал'!E30</f>
        <v>0</v>
      </c>
    </row>
    <row r="280" spans="1:8">
      <c r="A280" s="92" t="str">
        <f t="shared" si="21"/>
        <v>Уеб медия груп АД</v>
      </c>
      <c r="B280" s="92" t="str">
        <f t="shared" si="22"/>
        <v>131387286</v>
      </c>
      <c r="C280" s="360">
        <f t="shared" si="23"/>
        <v>45657</v>
      </c>
      <c r="D280" s="92" t="s">
        <v>502</v>
      </c>
      <c r="E280" s="92">
        <v>3</v>
      </c>
      <c r="F280" s="287" t="s">
        <v>501</v>
      </c>
      <c r="H280" s="286">
        <f>'4-Отчет за собствения капитал'!E31</f>
        <v>0</v>
      </c>
    </row>
    <row r="281" spans="1:8">
      <c r="A281" s="92" t="str">
        <f t="shared" si="21"/>
        <v>Уеб медия груп АД</v>
      </c>
      <c r="B281" s="92" t="str">
        <f t="shared" si="22"/>
        <v>131387286</v>
      </c>
      <c r="C281" s="360">
        <f t="shared" si="23"/>
        <v>45657</v>
      </c>
      <c r="D281" s="92" t="s">
        <v>504</v>
      </c>
      <c r="E281" s="92">
        <v>3</v>
      </c>
      <c r="F281" s="287" t="s">
        <v>503</v>
      </c>
      <c r="H281" s="286">
        <f>'4-Отчет за собствения капитал'!E32</f>
        <v>0</v>
      </c>
    </row>
    <row r="282" spans="1:8">
      <c r="A282" s="92" t="str">
        <f t="shared" ref="A282:A345" si="24">pdeName</f>
        <v>Уеб медия груп АД</v>
      </c>
      <c r="B282" s="92" t="str">
        <f t="shared" ref="B282:B345" si="25">pdeBulstat</f>
        <v>131387286</v>
      </c>
      <c r="C282" s="360">
        <f t="shared" ref="C282:C345" si="26">endDate</f>
        <v>45657</v>
      </c>
      <c r="D282" s="92" t="s">
        <v>506</v>
      </c>
      <c r="E282" s="92">
        <v>3</v>
      </c>
      <c r="F282" s="287" t="s">
        <v>505</v>
      </c>
      <c r="H282" s="286">
        <f>'4-Отчет за собствения капитал'!E33</f>
        <v>0</v>
      </c>
    </row>
    <row r="283" spans="1:8">
      <c r="A283" s="92" t="str">
        <f t="shared" si="24"/>
        <v>Уеб медия груп АД</v>
      </c>
      <c r="B283" s="92" t="str">
        <f t="shared" si="25"/>
        <v>131387286</v>
      </c>
      <c r="C283" s="360">
        <f t="shared" si="26"/>
        <v>45657</v>
      </c>
      <c r="D283" s="92" t="s">
        <v>508</v>
      </c>
      <c r="E283" s="92">
        <v>3</v>
      </c>
      <c r="F283" s="287" t="s">
        <v>507</v>
      </c>
      <c r="H283" s="286">
        <f>'4-Отчет за собствения капитал'!E34</f>
        <v>0</v>
      </c>
    </row>
    <row r="284" spans="1:8">
      <c r="A284" s="92" t="str">
        <f t="shared" si="24"/>
        <v>Уеб медия груп АД</v>
      </c>
      <c r="B284" s="92" t="str">
        <f t="shared" si="25"/>
        <v>131387286</v>
      </c>
      <c r="C284" s="360">
        <f t="shared" si="26"/>
        <v>45657</v>
      </c>
      <c r="D284" s="92" t="s">
        <v>468</v>
      </c>
      <c r="E284" s="92">
        <v>4</v>
      </c>
      <c r="F284" s="287" t="s">
        <v>467</v>
      </c>
      <c r="H284" s="286">
        <f>'4-Отчет за собствения капитал'!F13</f>
        <v>18</v>
      </c>
    </row>
    <row r="285" spans="1:8">
      <c r="A285" s="92" t="str">
        <f t="shared" si="24"/>
        <v>Уеб медия груп АД</v>
      </c>
      <c r="B285" s="92" t="str">
        <f t="shared" si="25"/>
        <v>131387286</v>
      </c>
      <c r="C285" s="360">
        <f t="shared" si="26"/>
        <v>45657</v>
      </c>
      <c r="D285" s="92" t="s">
        <v>470</v>
      </c>
      <c r="E285" s="92">
        <v>4</v>
      </c>
      <c r="F285" s="287" t="s">
        <v>469</v>
      </c>
      <c r="H285" s="286">
        <f>'4-Отчет за собствения капитал'!F14</f>
        <v>0</v>
      </c>
    </row>
    <row r="286" spans="1:8">
      <c r="A286" s="92" t="str">
        <f t="shared" si="24"/>
        <v>Уеб медия груп АД</v>
      </c>
      <c r="B286" s="92" t="str">
        <f t="shared" si="25"/>
        <v>131387286</v>
      </c>
      <c r="C286" s="360">
        <f t="shared" si="26"/>
        <v>45657</v>
      </c>
      <c r="D286" s="92" t="s">
        <v>472</v>
      </c>
      <c r="E286" s="92">
        <v>4</v>
      </c>
      <c r="F286" s="287" t="s">
        <v>471</v>
      </c>
      <c r="H286" s="286">
        <f>'4-Отчет за собствения капитал'!F15</f>
        <v>0</v>
      </c>
    </row>
    <row r="287" spans="1:8">
      <c r="A287" s="92" t="str">
        <f t="shared" si="24"/>
        <v>Уеб медия груп АД</v>
      </c>
      <c r="B287" s="92" t="str">
        <f t="shared" si="25"/>
        <v>131387286</v>
      </c>
      <c r="C287" s="360">
        <f t="shared" si="26"/>
        <v>45657</v>
      </c>
      <c r="D287" s="92" t="s">
        <v>474</v>
      </c>
      <c r="E287" s="92">
        <v>4</v>
      </c>
      <c r="F287" s="287" t="s">
        <v>473</v>
      </c>
      <c r="H287" s="286">
        <f>'4-Отчет за собствения капитал'!F16</f>
        <v>0</v>
      </c>
    </row>
    <row r="288" spans="1:8">
      <c r="A288" s="92" t="str">
        <f t="shared" si="24"/>
        <v>Уеб медия груп АД</v>
      </c>
      <c r="B288" s="92" t="str">
        <f t="shared" si="25"/>
        <v>131387286</v>
      </c>
      <c r="C288" s="360">
        <f t="shared" si="26"/>
        <v>45657</v>
      </c>
      <c r="D288" s="92" t="s">
        <v>476</v>
      </c>
      <c r="E288" s="92">
        <v>4</v>
      </c>
      <c r="F288" s="287" t="s">
        <v>475</v>
      </c>
      <c r="H288" s="286">
        <f>'4-Отчет за собствения капитал'!F17</f>
        <v>18</v>
      </c>
    </row>
    <row r="289" spans="1:8">
      <c r="A289" s="92" t="str">
        <f t="shared" si="24"/>
        <v>Уеб медия груп АД</v>
      </c>
      <c r="B289" s="92" t="str">
        <f t="shared" si="25"/>
        <v>131387286</v>
      </c>
      <c r="C289" s="360">
        <f t="shared" si="26"/>
        <v>45657</v>
      </c>
      <c r="D289" s="92" t="s">
        <v>478</v>
      </c>
      <c r="E289" s="92">
        <v>4</v>
      </c>
      <c r="F289" s="287" t="s">
        <v>477</v>
      </c>
      <c r="H289" s="286">
        <f>'4-Отчет за собствения капитал'!F18</f>
        <v>0</v>
      </c>
    </row>
    <row r="290" spans="1:8">
      <c r="A290" s="92" t="str">
        <f t="shared" si="24"/>
        <v>Уеб медия груп АД</v>
      </c>
      <c r="B290" s="92" t="str">
        <f t="shared" si="25"/>
        <v>131387286</v>
      </c>
      <c r="C290" s="360">
        <f t="shared" si="26"/>
        <v>45657</v>
      </c>
      <c r="D290" s="92" t="s">
        <v>480</v>
      </c>
      <c r="E290" s="92">
        <v>4</v>
      </c>
      <c r="F290" s="287" t="s">
        <v>479</v>
      </c>
      <c r="H290" s="286">
        <f>'4-Отчет за собствения капитал'!F19</f>
        <v>0</v>
      </c>
    </row>
    <row r="291" spans="1:8">
      <c r="A291" s="92" t="str">
        <f t="shared" si="24"/>
        <v>Уеб медия груп АД</v>
      </c>
      <c r="B291" s="92" t="str">
        <f t="shared" si="25"/>
        <v>131387286</v>
      </c>
      <c r="C291" s="360">
        <f t="shared" si="26"/>
        <v>45657</v>
      </c>
      <c r="D291" s="92" t="s">
        <v>482</v>
      </c>
      <c r="E291" s="92">
        <v>4</v>
      </c>
      <c r="F291" s="287" t="s">
        <v>481</v>
      </c>
      <c r="H291" s="286">
        <f>'4-Отчет за собствения капитал'!F20</f>
        <v>0</v>
      </c>
    </row>
    <row r="292" spans="1:8">
      <c r="A292" s="92" t="str">
        <f t="shared" si="24"/>
        <v>Уеб медия груп АД</v>
      </c>
      <c r="B292" s="92" t="str">
        <f t="shared" si="25"/>
        <v>131387286</v>
      </c>
      <c r="C292" s="360">
        <f t="shared" si="26"/>
        <v>45657</v>
      </c>
      <c r="D292" s="92" t="s">
        <v>484</v>
      </c>
      <c r="E292" s="92">
        <v>4</v>
      </c>
      <c r="F292" s="287" t="s">
        <v>483</v>
      </c>
      <c r="H292" s="286">
        <f>'4-Отчет за собствения капитал'!F21</f>
        <v>0</v>
      </c>
    </row>
    <row r="293" spans="1:8">
      <c r="A293" s="92" t="str">
        <f t="shared" si="24"/>
        <v>Уеб медия груп АД</v>
      </c>
      <c r="B293" s="92" t="str">
        <f t="shared" si="25"/>
        <v>131387286</v>
      </c>
      <c r="C293" s="360">
        <f t="shared" si="26"/>
        <v>45657</v>
      </c>
      <c r="D293" s="92" t="s">
        <v>486</v>
      </c>
      <c r="E293" s="92">
        <v>4</v>
      </c>
      <c r="F293" s="287" t="s">
        <v>485</v>
      </c>
      <c r="H293" s="286">
        <f>'4-Отчет за собствения капитал'!F22</f>
        <v>0</v>
      </c>
    </row>
    <row r="294" spans="1:8">
      <c r="A294" s="92" t="str">
        <f t="shared" si="24"/>
        <v>Уеб медия груп АД</v>
      </c>
      <c r="B294" s="92" t="str">
        <f t="shared" si="25"/>
        <v>131387286</v>
      </c>
      <c r="C294" s="360">
        <f t="shared" si="26"/>
        <v>45657</v>
      </c>
      <c r="D294" s="92" t="s">
        <v>488</v>
      </c>
      <c r="E294" s="92">
        <v>4</v>
      </c>
      <c r="F294" s="287" t="s">
        <v>487</v>
      </c>
      <c r="H294" s="286">
        <f>'4-Отчет за собствения капитал'!F23</f>
        <v>0</v>
      </c>
    </row>
    <row r="295" spans="1:8">
      <c r="A295" s="92" t="str">
        <f t="shared" si="24"/>
        <v>Уеб медия груп АД</v>
      </c>
      <c r="B295" s="92" t="str">
        <f t="shared" si="25"/>
        <v>131387286</v>
      </c>
      <c r="C295" s="360">
        <f t="shared" si="26"/>
        <v>45657</v>
      </c>
      <c r="D295" s="92" t="s">
        <v>490</v>
      </c>
      <c r="E295" s="92">
        <v>4</v>
      </c>
      <c r="F295" s="287" t="s">
        <v>489</v>
      </c>
      <c r="H295" s="286">
        <f>'4-Отчет за собствения капитал'!F24</f>
        <v>0</v>
      </c>
    </row>
    <row r="296" spans="1:8">
      <c r="A296" s="92" t="str">
        <f t="shared" si="24"/>
        <v>Уеб медия груп АД</v>
      </c>
      <c r="B296" s="92" t="str">
        <f t="shared" si="25"/>
        <v>131387286</v>
      </c>
      <c r="C296" s="360">
        <f t="shared" si="26"/>
        <v>45657</v>
      </c>
      <c r="D296" s="92" t="s">
        <v>492</v>
      </c>
      <c r="E296" s="92">
        <v>4</v>
      </c>
      <c r="F296" s="287" t="s">
        <v>491</v>
      </c>
      <c r="H296" s="286">
        <f>'4-Отчет за собствения капитал'!F25</f>
        <v>0</v>
      </c>
    </row>
    <row r="297" spans="1:8">
      <c r="A297" s="92" t="str">
        <f t="shared" si="24"/>
        <v>Уеб медия груп АД</v>
      </c>
      <c r="B297" s="92" t="str">
        <f t="shared" si="25"/>
        <v>131387286</v>
      </c>
      <c r="C297" s="360">
        <f t="shared" si="26"/>
        <v>45657</v>
      </c>
      <c r="D297" s="92" t="s">
        <v>494</v>
      </c>
      <c r="E297" s="92">
        <v>4</v>
      </c>
      <c r="F297" s="287" t="s">
        <v>493</v>
      </c>
      <c r="H297" s="286">
        <f>'4-Отчет за собствения капитал'!F26</f>
        <v>0</v>
      </c>
    </row>
    <row r="298" spans="1:8">
      <c r="A298" s="92" t="str">
        <f t="shared" si="24"/>
        <v>Уеб медия груп АД</v>
      </c>
      <c r="B298" s="92" t="str">
        <f t="shared" si="25"/>
        <v>131387286</v>
      </c>
      <c r="C298" s="360">
        <f t="shared" si="26"/>
        <v>45657</v>
      </c>
      <c r="D298" s="92" t="s">
        <v>495</v>
      </c>
      <c r="E298" s="92">
        <v>4</v>
      </c>
      <c r="F298" s="287" t="s">
        <v>489</v>
      </c>
      <c r="H298" s="286">
        <f>'4-Отчет за собствения капитал'!F27</f>
        <v>0</v>
      </c>
    </row>
    <row r="299" spans="1:8">
      <c r="A299" s="92" t="str">
        <f t="shared" si="24"/>
        <v>Уеб медия груп АД</v>
      </c>
      <c r="B299" s="92" t="str">
        <f t="shared" si="25"/>
        <v>131387286</v>
      </c>
      <c r="C299" s="360">
        <f t="shared" si="26"/>
        <v>45657</v>
      </c>
      <c r="D299" s="92" t="s">
        <v>496</v>
      </c>
      <c r="E299" s="92">
        <v>4</v>
      </c>
      <c r="F299" s="287" t="s">
        <v>491</v>
      </c>
      <c r="H299" s="286">
        <f>'4-Отчет за собствения капитал'!F28</f>
        <v>0</v>
      </c>
    </row>
    <row r="300" spans="1:8">
      <c r="A300" s="92" t="str">
        <f t="shared" si="24"/>
        <v>Уеб медия груп АД</v>
      </c>
      <c r="B300" s="92" t="str">
        <f t="shared" si="25"/>
        <v>131387286</v>
      </c>
      <c r="C300" s="360">
        <f t="shared" si="26"/>
        <v>45657</v>
      </c>
      <c r="D300" s="92" t="s">
        <v>498</v>
      </c>
      <c r="E300" s="92">
        <v>4</v>
      </c>
      <c r="F300" s="287" t="s">
        <v>497</v>
      </c>
      <c r="H300" s="286">
        <f>'4-Отчет за собствения капитал'!F29</f>
        <v>0</v>
      </c>
    </row>
    <row r="301" spans="1:8">
      <c r="A301" s="92" t="str">
        <f t="shared" si="24"/>
        <v>Уеб медия груп АД</v>
      </c>
      <c r="B301" s="92" t="str">
        <f t="shared" si="25"/>
        <v>131387286</v>
      </c>
      <c r="C301" s="360">
        <f t="shared" si="26"/>
        <v>45657</v>
      </c>
      <c r="D301" s="92" t="s">
        <v>500</v>
      </c>
      <c r="E301" s="92">
        <v>4</v>
      </c>
      <c r="F301" s="287" t="s">
        <v>499</v>
      </c>
      <c r="H301" s="286">
        <f>'4-Отчет за собствения капитал'!F30</f>
        <v>0</v>
      </c>
    </row>
    <row r="302" spans="1:8">
      <c r="A302" s="92" t="str">
        <f t="shared" si="24"/>
        <v>Уеб медия груп АД</v>
      </c>
      <c r="B302" s="92" t="str">
        <f t="shared" si="25"/>
        <v>131387286</v>
      </c>
      <c r="C302" s="360">
        <f t="shared" si="26"/>
        <v>45657</v>
      </c>
      <c r="D302" s="92" t="s">
        <v>502</v>
      </c>
      <c r="E302" s="92">
        <v>4</v>
      </c>
      <c r="F302" s="287" t="s">
        <v>501</v>
      </c>
      <c r="H302" s="286">
        <f>'4-Отчет за собствения капитал'!F31</f>
        <v>18</v>
      </c>
    </row>
    <row r="303" spans="1:8">
      <c r="A303" s="92" t="str">
        <f t="shared" si="24"/>
        <v>Уеб медия груп АД</v>
      </c>
      <c r="B303" s="92" t="str">
        <f t="shared" si="25"/>
        <v>131387286</v>
      </c>
      <c r="C303" s="360">
        <f t="shared" si="26"/>
        <v>45657</v>
      </c>
      <c r="D303" s="92" t="s">
        <v>504</v>
      </c>
      <c r="E303" s="92">
        <v>4</v>
      </c>
      <c r="F303" s="287" t="s">
        <v>503</v>
      </c>
      <c r="H303" s="286">
        <f>'4-Отчет за собствения капитал'!F32</f>
        <v>0</v>
      </c>
    </row>
    <row r="304" spans="1:8">
      <c r="A304" s="92" t="str">
        <f t="shared" si="24"/>
        <v>Уеб медия груп АД</v>
      </c>
      <c r="B304" s="92" t="str">
        <f t="shared" si="25"/>
        <v>131387286</v>
      </c>
      <c r="C304" s="360">
        <f t="shared" si="26"/>
        <v>45657</v>
      </c>
      <c r="D304" s="92" t="s">
        <v>506</v>
      </c>
      <c r="E304" s="92">
        <v>4</v>
      </c>
      <c r="F304" s="287" t="s">
        <v>505</v>
      </c>
      <c r="H304" s="286">
        <f>'4-Отчет за собствения капитал'!F33</f>
        <v>0</v>
      </c>
    </row>
    <row r="305" spans="1:8">
      <c r="A305" s="92" t="str">
        <f t="shared" si="24"/>
        <v>Уеб медия груп АД</v>
      </c>
      <c r="B305" s="92" t="str">
        <f t="shared" si="25"/>
        <v>131387286</v>
      </c>
      <c r="C305" s="360">
        <f t="shared" si="26"/>
        <v>45657</v>
      </c>
      <c r="D305" s="92" t="s">
        <v>508</v>
      </c>
      <c r="E305" s="92">
        <v>4</v>
      </c>
      <c r="F305" s="287" t="s">
        <v>507</v>
      </c>
      <c r="H305" s="286">
        <f>'4-Отчет за собствения капитал'!F34</f>
        <v>18</v>
      </c>
    </row>
    <row r="306" spans="1:8">
      <c r="A306" s="92" t="str">
        <f t="shared" si="24"/>
        <v>Уеб медия груп АД</v>
      </c>
      <c r="B306" s="92" t="str">
        <f t="shared" si="25"/>
        <v>131387286</v>
      </c>
      <c r="C306" s="360">
        <f t="shared" si="26"/>
        <v>45657</v>
      </c>
      <c r="D306" s="92" t="s">
        <v>468</v>
      </c>
      <c r="E306" s="92">
        <v>5</v>
      </c>
      <c r="F306" s="287" t="s">
        <v>467</v>
      </c>
      <c r="H306" s="286">
        <f>'4-Отчет за собствения капитал'!G13</f>
        <v>0</v>
      </c>
    </row>
    <row r="307" spans="1:8">
      <c r="A307" s="92" t="str">
        <f t="shared" si="24"/>
        <v>Уеб медия груп АД</v>
      </c>
      <c r="B307" s="92" t="str">
        <f t="shared" si="25"/>
        <v>131387286</v>
      </c>
      <c r="C307" s="360">
        <f t="shared" si="26"/>
        <v>45657</v>
      </c>
      <c r="D307" s="92" t="s">
        <v>470</v>
      </c>
      <c r="E307" s="92">
        <v>5</v>
      </c>
      <c r="F307" s="287" t="s">
        <v>469</v>
      </c>
      <c r="H307" s="286">
        <f>'4-Отчет за собствения капитал'!G14</f>
        <v>0</v>
      </c>
    </row>
    <row r="308" spans="1:8">
      <c r="A308" s="92" t="str">
        <f t="shared" si="24"/>
        <v>Уеб медия груп АД</v>
      </c>
      <c r="B308" s="92" t="str">
        <f t="shared" si="25"/>
        <v>131387286</v>
      </c>
      <c r="C308" s="360">
        <f t="shared" si="26"/>
        <v>45657</v>
      </c>
      <c r="D308" s="92" t="s">
        <v>472</v>
      </c>
      <c r="E308" s="92">
        <v>5</v>
      </c>
      <c r="F308" s="287" t="s">
        <v>471</v>
      </c>
      <c r="H308" s="286">
        <f>'4-Отчет за собствения капитал'!G15</f>
        <v>0</v>
      </c>
    </row>
    <row r="309" spans="1:8">
      <c r="A309" s="92" t="str">
        <f t="shared" si="24"/>
        <v>Уеб медия груп АД</v>
      </c>
      <c r="B309" s="92" t="str">
        <f t="shared" si="25"/>
        <v>131387286</v>
      </c>
      <c r="C309" s="360">
        <f t="shared" si="26"/>
        <v>45657</v>
      </c>
      <c r="D309" s="92" t="s">
        <v>474</v>
      </c>
      <c r="E309" s="92">
        <v>5</v>
      </c>
      <c r="F309" s="287" t="s">
        <v>473</v>
      </c>
      <c r="H309" s="286">
        <f>'4-Отчет за собствения капитал'!G16</f>
        <v>0</v>
      </c>
    </row>
    <row r="310" spans="1:8">
      <c r="A310" s="92" t="str">
        <f t="shared" si="24"/>
        <v>Уеб медия груп АД</v>
      </c>
      <c r="B310" s="92" t="str">
        <f t="shared" si="25"/>
        <v>131387286</v>
      </c>
      <c r="C310" s="360">
        <f t="shared" si="26"/>
        <v>45657</v>
      </c>
      <c r="D310" s="92" t="s">
        <v>476</v>
      </c>
      <c r="E310" s="92">
        <v>5</v>
      </c>
      <c r="F310" s="287" t="s">
        <v>475</v>
      </c>
      <c r="H310" s="286">
        <f>'4-Отчет за собствения капитал'!G17</f>
        <v>0</v>
      </c>
    </row>
    <row r="311" spans="1:8">
      <c r="A311" s="92" t="str">
        <f t="shared" si="24"/>
        <v>Уеб медия груп АД</v>
      </c>
      <c r="B311" s="92" t="str">
        <f t="shared" si="25"/>
        <v>131387286</v>
      </c>
      <c r="C311" s="360">
        <f t="shared" si="26"/>
        <v>45657</v>
      </c>
      <c r="D311" s="92" t="s">
        <v>478</v>
      </c>
      <c r="E311" s="92">
        <v>5</v>
      </c>
      <c r="F311" s="287" t="s">
        <v>477</v>
      </c>
      <c r="H311" s="286">
        <f>'4-Отчет за собствения капитал'!G18</f>
        <v>0</v>
      </c>
    </row>
    <row r="312" spans="1:8">
      <c r="A312" s="92" t="str">
        <f t="shared" si="24"/>
        <v>Уеб медия груп АД</v>
      </c>
      <c r="B312" s="92" t="str">
        <f t="shared" si="25"/>
        <v>131387286</v>
      </c>
      <c r="C312" s="360">
        <f t="shared" si="26"/>
        <v>45657</v>
      </c>
      <c r="D312" s="92" t="s">
        <v>480</v>
      </c>
      <c r="E312" s="92">
        <v>5</v>
      </c>
      <c r="F312" s="287" t="s">
        <v>479</v>
      </c>
      <c r="H312" s="286">
        <f>'4-Отчет за собствения капитал'!G19</f>
        <v>0</v>
      </c>
    </row>
    <row r="313" spans="1:8">
      <c r="A313" s="92" t="str">
        <f t="shared" si="24"/>
        <v>Уеб медия груп АД</v>
      </c>
      <c r="B313" s="92" t="str">
        <f t="shared" si="25"/>
        <v>131387286</v>
      </c>
      <c r="C313" s="360">
        <f t="shared" si="26"/>
        <v>45657</v>
      </c>
      <c r="D313" s="92" t="s">
        <v>482</v>
      </c>
      <c r="E313" s="92">
        <v>5</v>
      </c>
      <c r="F313" s="287" t="s">
        <v>481</v>
      </c>
      <c r="H313" s="286">
        <f>'4-Отчет за собствения капитал'!G20</f>
        <v>0</v>
      </c>
    </row>
    <row r="314" spans="1:8">
      <c r="A314" s="92" t="str">
        <f t="shared" si="24"/>
        <v>Уеб медия груп АД</v>
      </c>
      <c r="B314" s="92" t="str">
        <f t="shared" si="25"/>
        <v>131387286</v>
      </c>
      <c r="C314" s="360">
        <f t="shared" si="26"/>
        <v>45657</v>
      </c>
      <c r="D314" s="92" t="s">
        <v>484</v>
      </c>
      <c r="E314" s="92">
        <v>5</v>
      </c>
      <c r="F314" s="287" t="s">
        <v>483</v>
      </c>
      <c r="H314" s="286">
        <f>'4-Отчет за собствения капитал'!G21</f>
        <v>0</v>
      </c>
    </row>
    <row r="315" spans="1:8">
      <c r="A315" s="92" t="str">
        <f t="shared" si="24"/>
        <v>Уеб медия груп АД</v>
      </c>
      <c r="B315" s="92" t="str">
        <f t="shared" si="25"/>
        <v>131387286</v>
      </c>
      <c r="C315" s="360">
        <f t="shared" si="26"/>
        <v>45657</v>
      </c>
      <c r="D315" s="92" t="s">
        <v>486</v>
      </c>
      <c r="E315" s="92">
        <v>5</v>
      </c>
      <c r="F315" s="287" t="s">
        <v>485</v>
      </c>
      <c r="H315" s="286">
        <f>'4-Отчет за собствения капитал'!G22</f>
        <v>0</v>
      </c>
    </row>
    <row r="316" spans="1:8">
      <c r="A316" s="92" t="str">
        <f t="shared" si="24"/>
        <v>Уеб медия груп АД</v>
      </c>
      <c r="B316" s="92" t="str">
        <f t="shared" si="25"/>
        <v>131387286</v>
      </c>
      <c r="C316" s="360">
        <f t="shared" si="26"/>
        <v>45657</v>
      </c>
      <c r="D316" s="92" t="s">
        <v>488</v>
      </c>
      <c r="E316" s="92">
        <v>5</v>
      </c>
      <c r="F316" s="287" t="s">
        <v>487</v>
      </c>
      <c r="H316" s="286">
        <f>'4-Отчет за собствения капитал'!G23</f>
        <v>0</v>
      </c>
    </row>
    <row r="317" spans="1:8">
      <c r="A317" s="92" t="str">
        <f t="shared" si="24"/>
        <v>Уеб медия груп АД</v>
      </c>
      <c r="B317" s="92" t="str">
        <f t="shared" si="25"/>
        <v>131387286</v>
      </c>
      <c r="C317" s="360">
        <f t="shared" si="26"/>
        <v>45657</v>
      </c>
      <c r="D317" s="92" t="s">
        <v>490</v>
      </c>
      <c r="E317" s="92">
        <v>5</v>
      </c>
      <c r="F317" s="287" t="s">
        <v>489</v>
      </c>
      <c r="H317" s="286">
        <f>'4-Отчет за собствения капитал'!G24</f>
        <v>0</v>
      </c>
    </row>
    <row r="318" spans="1:8">
      <c r="A318" s="92" t="str">
        <f t="shared" si="24"/>
        <v>Уеб медия груп АД</v>
      </c>
      <c r="B318" s="92" t="str">
        <f t="shared" si="25"/>
        <v>131387286</v>
      </c>
      <c r="C318" s="360">
        <f t="shared" si="26"/>
        <v>45657</v>
      </c>
      <c r="D318" s="92" t="s">
        <v>492</v>
      </c>
      <c r="E318" s="92">
        <v>5</v>
      </c>
      <c r="F318" s="287" t="s">
        <v>491</v>
      </c>
      <c r="H318" s="286">
        <f>'4-Отчет за собствения капитал'!G25</f>
        <v>0</v>
      </c>
    </row>
    <row r="319" spans="1:8">
      <c r="A319" s="92" t="str">
        <f t="shared" si="24"/>
        <v>Уеб медия груп АД</v>
      </c>
      <c r="B319" s="92" t="str">
        <f t="shared" si="25"/>
        <v>131387286</v>
      </c>
      <c r="C319" s="360">
        <f t="shared" si="26"/>
        <v>45657</v>
      </c>
      <c r="D319" s="92" t="s">
        <v>494</v>
      </c>
      <c r="E319" s="92">
        <v>5</v>
      </c>
      <c r="F319" s="287" t="s">
        <v>493</v>
      </c>
      <c r="H319" s="286">
        <f>'4-Отчет за собствения капитал'!G26</f>
        <v>0</v>
      </c>
    </row>
    <row r="320" spans="1:8">
      <c r="A320" s="92" t="str">
        <f t="shared" si="24"/>
        <v>Уеб медия груп АД</v>
      </c>
      <c r="B320" s="92" t="str">
        <f t="shared" si="25"/>
        <v>131387286</v>
      </c>
      <c r="C320" s="360">
        <f t="shared" si="26"/>
        <v>45657</v>
      </c>
      <c r="D320" s="92" t="s">
        <v>495</v>
      </c>
      <c r="E320" s="92">
        <v>5</v>
      </c>
      <c r="F320" s="287" t="s">
        <v>489</v>
      </c>
      <c r="H320" s="286">
        <f>'4-Отчет за собствения капитал'!G27</f>
        <v>0</v>
      </c>
    </row>
    <row r="321" spans="1:8">
      <c r="A321" s="92" t="str">
        <f t="shared" si="24"/>
        <v>Уеб медия груп АД</v>
      </c>
      <c r="B321" s="92" t="str">
        <f t="shared" si="25"/>
        <v>131387286</v>
      </c>
      <c r="C321" s="360">
        <f t="shared" si="26"/>
        <v>45657</v>
      </c>
      <c r="D321" s="92" t="s">
        <v>496</v>
      </c>
      <c r="E321" s="92">
        <v>5</v>
      </c>
      <c r="F321" s="287" t="s">
        <v>491</v>
      </c>
      <c r="H321" s="286">
        <f>'4-Отчет за собствения капитал'!G28</f>
        <v>0</v>
      </c>
    </row>
    <row r="322" spans="1:8">
      <c r="A322" s="92" t="str">
        <f t="shared" si="24"/>
        <v>Уеб медия груп АД</v>
      </c>
      <c r="B322" s="92" t="str">
        <f t="shared" si="25"/>
        <v>131387286</v>
      </c>
      <c r="C322" s="360">
        <f t="shared" si="26"/>
        <v>45657</v>
      </c>
      <c r="D322" s="92" t="s">
        <v>498</v>
      </c>
      <c r="E322" s="92">
        <v>5</v>
      </c>
      <c r="F322" s="287" t="s">
        <v>497</v>
      </c>
      <c r="H322" s="286">
        <f>'4-Отчет за собствения капитал'!G29</f>
        <v>0</v>
      </c>
    </row>
    <row r="323" spans="1:8">
      <c r="A323" s="92" t="str">
        <f t="shared" si="24"/>
        <v>Уеб медия груп АД</v>
      </c>
      <c r="B323" s="92" t="str">
        <f t="shared" si="25"/>
        <v>131387286</v>
      </c>
      <c r="C323" s="360">
        <f t="shared" si="26"/>
        <v>45657</v>
      </c>
      <c r="D323" s="92" t="s">
        <v>500</v>
      </c>
      <c r="E323" s="92">
        <v>5</v>
      </c>
      <c r="F323" s="287" t="s">
        <v>499</v>
      </c>
      <c r="H323" s="286">
        <f>'4-Отчет за собствения капитал'!G30</f>
        <v>0</v>
      </c>
    </row>
    <row r="324" spans="1:8">
      <c r="A324" s="92" t="str">
        <f t="shared" si="24"/>
        <v>Уеб медия груп АД</v>
      </c>
      <c r="B324" s="92" t="str">
        <f t="shared" si="25"/>
        <v>131387286</v>
      </c>
      <c r="C324" s="360">
        <f t="shared" si="26"/>
        <v>45657</v>
      </c>
      <c r="D324" s="92" t="s">
        <v>502</v>
      </c>
      <c r="E324" s="92">
        <v>5</v>
      </c>
      <c r="F324" s="287" t="s">
        <v>501</v>
      </c>
      <c r="H324" s="286">
        <f>'4-Отчет за собствения капитал'!G31</f>
        <v>0</v>
      </c>
    </row>
    <row r="325" spans="1:8">
      <c r="A325" s="92" t="str">
        <f t="shared" si="24"/>
        <v>Уеб медия груп АД</v>
      </c>
      <c r="B325" s="92" t="str">
        <f t="shared" si="25"/>
        <v>131387286</v>
      </c>
      <c r="C325" s="360">
        <f t="shared" si="26"/>
        <v>45657</v>
      </c>
      <c r="D325" s="92" t="s">
        <v>504</v>
      </c>
      <c r="E325" s="92">
        <v>5</v>
      </c>
      <c r="F325" s="287" t="s">
        <v>503</v>
      </c>
      <c r="H325" s="286">
        <f>'4-Отчет за собствения капитал'!G32</f>
        <v>0</v>
      </c>
    </row>
    <row r="326" spans="1:8">
      <c r="A326" s="92" t="str">
        <f t="shared" si="24"/>
        <v>Уеб медия груп АД</v>
      </c>
      <c r="B326" s="92" t="str">
        <f t="shared" si="25"/>
        <v>131387286</v>
      </c>
      <c r="C326" s="360">
        <f t="shared" si="26"/>
        <v>45657</v>
      </c>
      <c r="D326" s="92" t="s">
        <v>506</v>
      </c>
      <c r="E326" s="92">
        <v>5</v>
      </c>
      <c r="F326" s="287" t="s">
        <v>505</v>
      </c>
      <c r="H326" s="286">
        <f>'4-Отчет за собствения капитал'!G33</f>
        <v>0</v>
      </c>
    </row>
    <row r="327" spans="1:8">
      <c r="A327" s="92" t="str">
        <f t="shared" si="24"/>
        <v>Уеб медия груп АД</v>
      </c>
      <c r="B327" s="92" t="str">
        <f t="shared" si="25"/>
        <v>131387286</v>
      </c>
      <c r="C327" s="360">
        <f t="shared" si="26"/>
        <v>45657</v>
      </c>
      <c r="D327" s="92" t="s">
        <v>508</v>
      </c>
      <c r="E327" s="92">
        <v>5</v>
      </c>
      <c r="F327" s="287" t="s">
        <v>507</v>
      </c>
      <c r="H327" s="286">
        <f>'4-Отчет за собствения капитал'!G34</f>
        <v>0</v>
      </c>
    </row>
    <row r="328" spans="1:8">
      <c r="A328" s="92" t="str">
        <f t="shared" si="24"/>
        <v>Уеб медия груп АД</v>
      </c>
      <c r="B328" s="92" t="str">
        <f t="shared" si="25"/>
        <v>131387286</v>
      </c>
      <c r="C328" s="360">
        <f t="shared" si="26"/>
        <v>45657</v>
      </c>
      <c r="D328" s="92" t="s">
        <v>468</v>
      </c>
      <c r="E328" s="92">
        <v>6</v>
      </c>
      <c r="F328" s="287" t="s">
        <v>467</v>
      </c>
      <c r="H328" s="286">
        <f>'4-Отчет за собствения капитал'!H13</f>
        <v>0</v>
      </c>
    </row>
    <row r="329" spans="1:8">
      <c r="A329" s="92" t="str">
        <f t="shared" si="24"/>
        <v>Уеб медия груп АД</v>
      </c>
      <c r="B329" s="92" t="str">
        <f t="shared" si="25"/>
        <v>131387286</v>
      </c>
      <c r="C329" s="360">
        <f t="shared" si="26"/>
        <v>45657</v>
      </c>
      <c r="D329" s="92" t="s">
        <v>470</v>
      </c>
      <c r="E329" s="92">
        <v>6</v>
      </c>
      <c r="F329" s="287" t="s">
        <v>469</v>
      </c>
      <c r="H329" s="286">
        <f>'4-Отчет за собствения капитал'!H14</f>
        <v>0</v>
      </c>
    </row>
    <row r="330" spans="1:8">
      <c r="A330" s="92" t="str">
        <f t="shared" si="24"/>
        <v>Уеб медия груп АД</v>
      </c>
      <c r="B330" s="92" t="str">
        <f t="shared" si="25"/>
        <v>131387286</v>
      </c>
      <c r="C330" s="360">
        <f t="shared" si="26"/>
        <v>45657</v>
      </c>
      <c r="D330" s="92" t="s">
        <v>472</v>
      </c>
      <c r="E330" s="92">
        <v>6</v>
      </c>
      <c r="F330" s="287" t="s">
        <v>471</v>
      </c>
      <c r="H330" s="286">
        <f>'4-Отчет за собствения капитал'!H15</f>
        <v>0</v>
      </c>
    </row>
    <row r="331" spans="1:8">
      <c r="A331" s="92" t="str">
        <f t="shared" si="24"/>
        <v>Уеб медия груп АД</v>
      </c>
      <c r="B331" s="92" t="str">
        <f t="shared" si="25"/>
        <v>131387286</v>
      </c>
      <c r="C331" s="360">
        <f t="shared" si="26"/>
        <v>45657</v>
      </c>
      <c r="D331" s="92" t="s">
        <v>474</v>
      </c>
      <c r="E331" s="92">
        <v>6</v>
      </c>
      <c r="F331" s="287" t="s">
        <v>473</v>
      </c>
      <c r="H331" s="286">
        <f>'4-Отчет за собствения капитал'!H16</f>
        <v>0</v>
      </c>
    </row>
    <row r="332" spans="1:8">
      <c r="A332" s="92" t="str">
        <f t="shared" si="24"/>
        <v>Уеб медия груп АД</v>
      </c>
      <c r="B332" s="92" t="str">
        <f t="shared" si="25"/>
        <v>131387286</v>
      </c>
      <c r="C332" s="360">
        <f t="shared" si="26"/>
        <v>45657</v>
      </c>
      <c r="D332" s="92" t="s">
        <v>476</v>
      </c>
      <c r="E332" s="92">
        <v>6</v>
      </c>
      <c r="F332" s="287" t="s">
        <v>475</v>
      </c>
      <c r="H332" s="286">
        <f>'4-Отчет за собствения капитал'!H17</f>
        <v>0</v>
      </c>
    </row>
    <row r="333" spans="1:8">
      <c r="A333" s="92" t="str">
        <f t="shared" si="24"/>
        <v>Уеб медия груп АД</v>
      </c>
      <c r="B333" s="92" t="str">
        <f t="shared" si="25"/>
        <v>131387286</v>
      </c>
      <c r="C333" s="360">
        <f t="shared" si="26"/>
        <v>45657</v>
      </c>
      <c r="D333" s="92" t="s">
        <v>478</v>
      </c>
      <c r="E333" s="92">
        <v>6</v>
      </c>
      <c r="F333" s="287" t="s">
        <v>477</v>
      </c>
      <c r="H333" s="286">
        <f>'4-Отчет за собствения капитал'!H18</f>
        <v>0</v>
      </c>
    </row>
    <row r="334" spans="1:8">
      <c r="A334" s="92" t="str">
        <f t="shared" si="24"/>
        <v>Уеб медия груп АД</v>
      </c>
      <c r="B334" s="92" t="str">
        <f t="shared" si="25"/>
        <v>131387286</v>
      </c>
      <c r="C334" s="360">
        <f t="shared" si="26"/>
        <v>45657</v>
      </c>
      <c r="D334" s="92" t="s">
        <v>480</v>
      </c>
      <c r="E334" s="92">
        <v>6</v>
      </c>
      <c r="F334" s="287" t="s">
        <v>479</v>
      </c>
      <c r="H334" s="286">
        <f>'4-Отчет за собствения капитал'!H19</f>
        <v>0</v>
      </c>
    </row>
    <row r="335" spans="1:8">
      <c r="A335" s="92" t="str">
        <f t="shared" si="24"/>
        <v>Уеб медия груп АД</v>
      </c>
      <c r="B335" s="92" t="str">
        <f t="shared" si="25"/>
        <v>131387286</v>
      </c>
      <c r="C335" s="360">
        <f t="shared" si="26"/>
        <v>45657</v>
      </c>
      <c r="D335" s="92" t="s">
        <v>482</v>
      </c>
      <c r="E335" s="92">
        <v>6</v>
      </c>
      <c r="F335" s="287" t="s">
        <v>481</v>
      </c>
      <c r="H335" s="286">
        <f>'4-Отчет за собствения капитал'!H20</f>
        <v>0</v>
      </c>
    </row>
    <row r="336" spans="1:8">
      <c r="A336" s="92" t="str">
        <f t="shared" si="24"/>
        <v>Уеб медия груп АД</v>
      </c>
      <c r="B336" s="92" t="str">
        <f t="shared" si="25"/>
        <v>131387286</v>
      </c>
      <c r="C336" s="360">
        <f t="shared" si="26"/>
        <v>45657</v>
      </c>
      <c r="D336" s="92" t="s">
        <v>484</v>
      </c>
      <c r="E336" s="92">
        <v>6</v>
      </c>
      <c r="F336" s="287" t="s">
        <v>483</v>
      </c>
      <c r="H336" s="286">
        <f>'4-Отчет за собствения капитал'!H21</f>
        <v>0</v>
      </c>
    </row>
    <row r="337" spans="1:8">
      <c r="A337" s="92" t="str">
        <f t="shared" si="24"/>
        <v>Уеб медия груп АД</v>
      </c>
      <c r="B337" s="92" t="str">
        <f t="shared" si="25"/>
        <v>131387286</v>
      </c>
      <c r="C337" s="360">
        <f t="shared" si="26"/>
        <v>45657</v>
      </c>
      <c r="D337" s="92" t="s">
        <v>486</v>
      </c>
      <c r="E337" s="92">
        <v>6</v>
      </c>
      <c r="F337" s="287" t="s">
        <v>485</v>
      </c>
      <c r="H337" s="286">
        <f>'4-Отчет за собствения капитал'!H22</f>
        <v>0</v>
      </c>
    </row>
    <row r="338" spans="1:8">
      <c r="A338" s="92" t="str">
        <f t="shared" si="24"/>
        <v>Уеб медия груп АД</v>
      </c>
      <c r="B338" s="92" t="str">
        <f t="shared" si="25"/>
        <v>131387286</v>
      </c>
      <c r="C338" s="360">
        <f t="shared" si="26"/>
        <v>45657</v>
      </c>
      <c r="D338" s="92" t="s">
        <v>488</v>
      </c>
      <c r="E338" s="92">
        <v>6</v>
      </c>
      <c r="F338" s="287" t="s">
        <v>487</v>
      </c>
      <c r="H338" s="286">
        <f>'4-Отчет за собствения капитал'!H23</f>
        <v>0</v>
      </c>
    </row>
    <row r="339" spans="1:8">
      <c r="A339" s="92" t="str">
        <f t="shared" si="24"/>
        <v>Уеб медия груп АД</v>
      </c>
      <c r="B339" s="92" t="str">
        <f t="shared" si="25"/>
        <v>131387286</v>
      </c>
      <c r="C339" s="360">
        <f t="shared" si="26"/>
        <v>45657</v>
      </c>
      <c r="D339" s="92" t="s">
        <v>490</v>
      </c>
      <c r="E339" s="92">
        <v>6</v>
      </c>
      <c r="F339" s="287" t="s">
        <v>489</v>
      </c>
      <c r="H339" s="286">
        <f>'4-Отчет за собствения капитал'!H24</f>
        <v>0</v>
      </c>
    </row>
    <row r="340" spans="1:8">
      <c r="A340" s="92" t="str">
        <f t="shared" si="24"/>
        <v>Уеб медия груп АД</v>
      </c>
      <c r="B340" s="92" t="str">
        <f t="shared" si="25"/>
        <v>131387286</v>
      </c>
      <c r="C340" s="360">
        <f t="shared" si="26"/>
        <v>45657</v>
      </c>
      <c r="D340" s="92" t="s">
        <v>492</v>
      </c>
      <c r="E340" s="92">
        <v>6</v>
      </c>
      <c r="F340" s="287" t="s">
        <v>491</v>
      </c>
      <c r="H340" s="286">
        <f>'4-Отчет за собствения капитал'!H25</f>
        <v>0</v>
      </c>
    </row>
    <row r="341" spans="1:8">
      <c r="A341" s="92" t="str">
        <f t="shared" si="24"/>
        <v>Уеб медия груп АД</v>
      </c>
      <c r="B341" s="92" t="str">
        <f t="shared" si="25"/>
        <v>131387286</v>
      </c>
      <c r="C341" s="360">
        <f t="shared" si="26"/>
        <v>45657</v>
      </c>
      <c r="D341" s="92" t="s">
        <v>494</v>
      </c>
      <c r="E341" s="92">
        <v>6</v>
      </c>
      <c r="F341" s="287" t="s">
        <v>493</v>
      </c>
      <c r="H341" s="286">
        <f>'4-Отчет за собствения капитал'!H26</f>
        <v>0</v>
      </c>
    </row>
    <row r="342" spans="1:8">
      <c r="A342" s="92" t="str">
        <f t="shared" si="24"/>
        <v>Уеб медия груп АД</v>
      </c>
      <c r="B342" s="92" t="str">
        <f t="shared" si="25"/>
        <v>131387286</v>
      </c>
      <c r="C342" s="360">
        <f t="shared" si="26"/>
        <v>45657</v>
      </c>
      <c r="D342" s="92" t="s">
        <v>495</v>
      </c>
      <c r="E342" s="92">
        <v>6</v>
      </c>
      <c r="F342" s="287" t="s">
        <v>489</v>
      </c>
      <c r="H342" s="286">
        <f>'4-Отчет за собствения капитал'!H27</f>
        <v>0</v>
      </c>
    </row>
    <row r="343" spans="1:8">
      <c r="A343" s="92" t="str">
        <f t="shared" si="24"/>
        <v>Уеб медия груп АД</v>
      </c>
      <c r="B343" s="92" t="str">
        <f t="shared" si="25"/>
        <v>131387286</v>
      </c>
      <c r="C343" s="360">
        <f t="shared" si="26"/>
        <v>45657</v>
      </c>
      <c r="D343" s="92" t="s">
        <v>496</v>
      </c>
      <c r="E343" s="92">
        <v>6</v>
      </c>
      <c r="F343" s="287" t="s">
        <v>491</v>
      </c>
      <c r="H343" s="286">
        <f>'4-Отчет за собствения капитал'!H28</f>
        <v>0</v>
      </c>
    </row>
    <row r="344" spans="1:8">
      <c r="A344" s="92" t="str">
        <f t="shared" si="24"/>
        <v>Уеб медия груп АД</v>
      </c>
      <c r="B344" s="92" t="str">
        <f t="shared" si="25"/>
        <v>131387286</v>
      </c>
      <c r="C344" s="360">
        <f t="shared" si="26"/>
        <v>45657</v>
      </c>
      <c r="D344" s="92" t="s">
        <v>498</v>
      </c>
      <c r="E344" s="92">
        <v>6</v>
      </c>
      <c r="F344" s="287" t="s">
        <v>497</v>
      </c>
      <c r="H344" s="286">
        <f>'4-Отчет за собствения капитал'!H29</f>
        <v>0</v>
      </c>
    </row>
    <row r="345" spans="1:8">
      <c r="A345" s="92" t="str">
        <f t="shared" si="24"/>
        <v>Уеб медия груп АД</v>
      </c>
      <c r="B345" s="92" t="str">
        <f t="shared" si="25"/>
        <v>131387286</v>
      </c>
      <c r="C345" s="360">
        <f t="shared" si="26"/>
        <v>45657</v>
      </c>
      <c r="D345" s="92" t="s">
        <v>500</v>
      </c>
      <c r="E345" s="92">
        <v>6</v>
      </c>
      <c r="F345" s="287" t="s">
        <v>499</v>
      </c>
      <c r="H345" s="286">
        <f>'4-Отчет за собствения капитал'!H30</f>
        <v>0</v>
      </c>
    </row>
    <row r="346" spans="1:8">
      <c r="A346" s="92" t="str">
        <f t="shared" ref="A346:A409" si="27">pdeName</f>
        <v>Уеб медия груп АД</v>
      </c>
      <c r="B346" s="92" t="str">
        <f t="shared" ref="B346:B409" si="28">pdeBulstat</f>
        <v>131387286</v>
      </c>
      <c r="C346" s="360">
        <f t="shared" ref="C346:C409" si="29">endDate</f>
        <v>45657</v>
      </c>
      <c r="D346" s="92" t="s">
        <v>502</v>
      </c>
      <c r="E346" s="92">
        <v>6</v>
      </c>
      <c r="F346" s="287" t="s">
        <v>501</v>
      </c>
      <c r="H346" s="286">
        <f>'4-Отчет за собствения капитал'!H31</f>
        <v>0</v>
      </c>
    </row>
    <row r="347" spans="1:8">
      <c r="A347" s="92" t="str">
        <f t="shared" si="27"/>
        <v>Уеб медия груп АД</v>
      </c>
      <c r="B347" s="92" t="str">
        <f t="shared" si="28"/>
        <v>131387286</v>
      </c>
      <c r="C347" s="360">
        <f t="shared" si="29"/>
        <v>45657</v>
      </c>
      <c r="D347" s="92" t="s">
        <v>504</v>
      </c>
      <c r="E347" s="92">
        <v>6</v>
      </c>
      <c r="F347" s="287" t="s">
        <v>503</v>
      </c>
      <c r="H347" s="286">
        <f>'4-Отчет за собствения капитал'!H32</f>
        <v>0</v>
      </c>
    </row>
    <row r="348" spans="1:8">
      <c r="A348" s="92" t="str">
        <f t="shared" si="27"/>
        <v>Уеб медия груп АД</v>
      </c>
      <c r="B348" s="92" t="str">
        <f t="shared" si="28"/>
        <v>131387286</v>
      </c>
      <c r="C348" s="360">
        <f t="shared" si="29"/>
        <v>45657</v>
      </c>
      <c r="D348" s="92" t="s">
        <v>506</v>
      </c>
      <c r="E348" s="92">
        <v>6</v>
      </c>
      <c r="F348" s="287" t="s">
        <v>505</v>
      </c>
      <c r="H348" s="286">
        <f>'4-Отчет за собствения капитал'!H33</f>
        <v>0</v>
      </c>
    </row>
    <row r="349" spans="1:8">
      <c r="A349" s="92" t="str">
        <f t="shared" si="27"/>
        <v>Уеб медия груп АД</v>
      </c>
      <c r="B349" s="92" t="str">
        <f t="shared" si="28"/>
        <v>131387286</v>
      </c>
      <c r="C349" s="360">
        <f t="shared" si="29"/>
        <v>45657</v>
      </c>
      <c r="D349" s="92" t="s">
        <v>508</v>
      </c>
      <c r="E349" s="92">
        <v>6</v>
      </c>
      <c r="F349" s="287" t="s">
        <v>507</v>
      </c>
      <c r="H349" s="286">
        <f>'4-Отчет за собствения капитал'!H34</f>
        <v>0</v>
      </c>
    </row>
    <row r="350" spans="1:8">
      <c r="A350" s="92" t="str">
        <f t="shared" si="27"/>
        <v>Уеб медия груп АД</v>
      </c>
      <c r="B350" s="92" t="str">
        <f t="shared" si="28"/>
        <v>131387286</v>
      </c>
      <c r="C350" s="360">
        <f t="shared" si="29"/>
        <v>45657</v>
      </c>
      <c r="D350" s="92" t="s">
        <v>468</v>
      </c>
      <c r="E350" s="92">
        <v>7</v>
      </c>
      <c r="F350" s="287" t="s">
        <v>467</v>
      </c>
      <c r="H350" s="286">
        <f>'4-Отчет за собствения капитал'!I13</f>
        <v>0</v>
      </c>
    </row>
    <row r="351" spans="1:8">
      <c r="A351" s="92" t="str">
        <f t="shared" si="27"/>
        <v>Уеб медия груп АД</v>
      </c>
      <c r="B351" s="92" t="str">
        <f t="shared" si="28"/>
        <v>131387286</v>
      </c>
      <c r="C351" s="360">
        <f t="shared" si="29"/>
        <v>45657</v>
      </c>
      <c r="D351" s="92" t="s">
        <v>470</v>
      </c>
      <c r="E351" s="92">
        <v>7</v>
      </c>
      <c r="F351" s="287" t="s">
        <v>469</v>
      </c>
      <c r="H351" s="286">
        <f>'4-Отчет за собствения капитал'!I14</f>
        <v>0</v>
      </c>
    </row>
    <row r="352" spans="1:8">
      <c r="A352" s="92" t="str">
        <f t="shared" si="27"/>
        <v>Уеб медия груп АД</v>
      </c>
      <c r="B352" s="92" t="str">
        <f t="shared" si="28"/>
        <v>131387286</v>
      </c>
      <c r="C352" s="360">
        <f t="shared" si="29"/>
        <v>45657</v>
      </c>
      <c r="D352" s="92" t="s">
        <v>472</v>
      </c>
      <c r="E352" s="92">
        <v>7</v>
      </c>
      <c r="F352" s="287" t="s">
        <v>471</v>
      </c>
      <c r="H352" s="286">
        <f>'4-Отчет за собствения капитал'!I15</f>
        <v>0</v>
      </c>
    </row>
    <row r="353" spans="1:8">
      <c r="A353" s="92" t="str">
        <f t="shared" si="27"/>
        <v>Уеб медия груп АД</v>
      </c>
      <c r="B353" s="92" t="str">
        <f t="shared" si="28"/>
        <v>131387286</v>
      </c>
      <c r="C353" s="360">
        <f t="shared" si="29"/>
        <v>45657</v>
      </c>
      <c r="D353" s="92" t="s">
        <v>474</v>
      </c>
      <c r="E353" s="92">
        <v>7</v>
      </c>
      <c r="F353" s="287" t="s">
        <v>473</v>
      </c>
      <c r="H353" s="286">
        <f>'4-Отчет за собствения капитал'!I16</f>
        <v>0</v>
      </c>
    </row>
    <row r="354" spans="1:8">
      <c r="A354" s="92" t="str">
        <f t="shared" si="27"/>
        <v>Уеб медия груп АД</v>
      </c>
      <c r="B354" s="92" t="str">
        <f t="shared" si="28"/>
        <v>131387286</v>
      </c>
      <c r="C354" s="360">
        <f t="shared" si="29"/>
        <v>45657</v>
      </c>
      <c r="D354" s="92" t="s">
        <v>476</v>
      </c>
      <c r="E354" s="92">
        <v>7</v>
      </c>
      <c r="F354" s="287" t="s">
        <v>475</v>
      </c>
      <c r="H354" s="286">
        <f>'4-Отчет за собствения капитал'!I17</f>
        <v>0</v>
      </c>
    </row>
    <row r="355" spans="1:8">
      <c r="A355" s="92" t="str">
        <f t="shared" si="27"/>
        <v>Уеб медия груп АД</v>
      </c>
      <c r="B355" s="92" t="str">
        <f t="shared" si="28"/>
        <v>131387286</v>
      </c>
      <c r="C355" s="360">
        <f t="shared" si="29"/>
        <v>45657</v>
      </c>
      <c r="D355" s="92" t="s">
        <v>478</v>
      </c>
      <c r="E355" s="92">
        <v>7</v>
      </c>
      <c r="F355" s="287" t="s">
        <v>477</v>
      </c>
      <c r="H355" s="286">
        <f>'4-Отчет за собствения капитал'!I18</f>
        <v>0</v>
      </c>
    </row>
    <row r="356" spans="1:8">
      <c r="A356" s="92" t="str">
        <f t="shared" si="27"/>
        <v>Уеб медия груп АД</v>
      </c>
      <c r="B356" s="92" t="str">
        <f t="shared" si="28"/>
        <v>131387286</v>
      </c>
      <c r="C356" s="360">
        <f t="shared" si="29"/>
        <v>45657</v>
      </c>
      <c r="D356" s="92" t="s">
        <v>480</v>
      </c>
      <c r="E356" s="92">
        <v>7</v>
      </c>
      <c r="F356" s="287" t="s">
        <v>479</v>
      </c>
      <c r="H356" s="286">
        <f>'4-Отчет за собствения капитал'!I19</f>
        <v>0</v>
      </c>
    </row>
    <row r="357" spans="1:8">
      <c r="A357" s="92" t="str">
        <f t="shared" si="27"/>
        <v>Уеб медия груп АД</v>
      </c>
      <c r="B357" s="92" t="str">
        <f t="shared" si="28"/>
        <v>131387286</v>
      </c>
      <c r="C357" s="360">
        <f t="shared" si="29"/>
        <v>45657</v>
      </c>
      <c r="D357" s="92" t="s">
        <v>482</v>
      </c>
      <c r="E357" s="92">
        <v>7</v>
      </c>
      <c r="F357" s="287" t="s">
        <v>481</v>
      </c>
      <c r="H357" s="286">
        <f>'4-Отчет за собствения капитал'!I20</f>
        <v>0</v>
      </c>
    </row>
    <row r="358" spans="1:8">
      <c r="A358" s="92" t="str">
        <f t="shared" si="27"/>
        <v>Уеб медия груп АД</v>
      </c>
      <c r="B358" s="92" t="str">
        <f t="shared" si="28"/>
        <v>131387286</v>
      </c>
      <c r="C358" s="360">
        <f t="shared" si="29"/>
        <v>45657</v>
      </c>
      <c r="D358" s="92" t="s">
        <v>484</v>
      </c>
      <c r="E358" s="92">
        <v>7</v>
      </c>
      <c r="F358" s="287" t="s">
        <v>483</v>
      </c>
      <c r="H358" s="286">
        <f>'4-Отчет за собствения капитал'!I21</f>
        <v>0</v>
      </c>
    </row>
    <row r="359" spans="1:8">
      <c r="A359" s="92" t="str">
        <f t="shared" si="27"/>
        <v>Уеб медия груп АД</v>
      </c>
      <c r="B359" s="92" t="str">
        <f t="shared" si="28"/>
        <v>131387286</v>
      </c>
      <c r="C359" s="360">
        <f t="shared" si="29"/>
        <v>45657</v>
      </c>
      <c r="D359" s="92" t="s">
        <v>486</v>
      </c>
      <c r="E359" s="92">
        <v>7</v>
      </c>
      <c r="F359" s="287" t="s">
        <v>485</v>
      </c>
      <c r="H359" s="286">
        <f>'4-Отчет за собствения капитал'!I22</f>
        <v>0</v>
      </c>
    </row>
    <row r="360" spans="1:8">
      <c r="A360" s="92" t="str">
        <f t="shared" si="27"/>
        <v>Уеб медия груп АД</v>
      </c>
      <c r="B360" s="92" t="str">
        <f t="shared" si="28"/>
        <v>131387286</v>
      </c>
      <c r="C360" s="360">
        <f t="shared" si="29"/>
        <v>45657</v>
      </c>
      <c r="D360" s="92" t="s">
        <v>488</v>
      </c>
      <c r="E360" s="92">
        <v>7</v>
      </c>
      <c r="F360" s="287" t="s">
        <v>487</v>
      </c>
      <c r="H360" s="286">
        <f>'4-Отчет за собствения капитал'!I23</f>
        <v>0</v>
      </c>
    </row>
    <row r="361" spans="1:8">
      <c r="A361" s="92" t="str">
        <f t="shared" si="27"/>
        <v>Уеб медия груп АД</v>
      </c>
      <c r="B361" s="92" t="str">
        <f t="shared" si="28"/>
        <v>131387286</v>
      </c>
      <c r="C361" s="360">
        <f t="shared" si="29"/>
        <v>45657</v>
      </c>
      <c r="D361" s="92" t="s">
        <v>490</v>
      </c>
      <c r="E361" s="92">
        <v>7</v>
      </c>
      <c r="F361" s="287" t="s">
        <v>489</v>
      </c>
      <c r="H361" s="286">
        <f>'4-Отчет за собствения капитал'!I24</f>
        <v>0</v>
      </c>
    </row>
    <row r="362" spans="1:8">
      <c r="A362" s="92" t="str">
        <f t="shared" si="27"/>
        <v>Уеб медия груп АД</v>
      </c>
      <c r="B362" s="92" t="str">
        <f t="shared" si="28"/>
        <v>131387286</v>
      </c>
      <c r="C362" s="360">
        <f t="shared" si="29"/>
        <v>45657</v>
      </c>
      <c r="D362" s="92" t="s">
        <v>492</v>
      </c>
      <c r="E362" s="92">
        <v>7</v>
      </c>
      <c r="F362" s="287" t="s">
        <v>491</v>
      </c>
      <c r="H362" s="286">
        <f>'4-Отчет за собствения капитал'!I25</f>
        <v>0</v>
      </c>
    </row>
    <row r="363" spans="1:8">
      <c r="A363" s="92" t="str">
        <f t="shared" si="27"/>
        <v>Уеб медия груп АД</v>
      </c>
      <c r="B363" s="92" t="str">
        <f t="shared" si="28"/>
        <v>131387286</v>
      </c>
      <c r="C363" s="360">
        <f t="shared" si="29"/>
        <v>45657</v>
      </c>
      <c r="D363" s="92" t="s">
        <v>494</v>
      </c>
      <c r="E363" s="92">
        <v>7</v>
      </c>
      <c r="F363" s="287" t="s">
        <v>493</v>
      </c>
      <c r="H363" s="286">
        <f>'4-Отчет за собствения капитал'!I26</f>
        <v>0</v>
      </c>
    </row>
    <row r="364" spans="1:8">
      <c r="A364" s="92" t="str">
        <f t="shared" si="27"/>
        <v>Уеб медия груп АД</v>
      </c>
      <c r="B364" s="92" t="str">
        <f t="shared" si="28"/>
        <v>131387286</v>
      </c>
      <c r="C364" s="360">
        <f t="shared" si="29"/>
        <v>45657</v>
      </c>
      <c r="D364" s="92" t="s">
        <v>495</v>
      </c>
      <c r="E364" s="92">
        <v>7</v>
      </c>
      <c r="F364" s="287" t="s">
        <v>489</v>
      </c>
      <c r="H364" s="286">
        <f>'4-Отчет за собствения капитал'!I27</f>
        <v>0</v>
      </c>
    </row>
    <row r="365" spans="1:8">
      <c r="A365" s="92" t="str">
        <f t="shared" si="27"/>
        <v>Уеб медия груп АД</v>
      </c>
      <c r="B365" s="92" t="str">
        <f t="shared" si="28"/>
        <v>131387286</v>
      </c>
      <c r="C365" s="360">
        <f t="shared" si="29"/>
        <v>45657</v>
      </c>
      <c r="D365" s="92" t="s">
        <v>496</v>
      </c>
      <c r="E365" s="92">
        <v>7</v>
      </c>
      <c r="F365" s="287" t="s">
        <v>491</v>
      </c>
      <c r="H365" s="286">
        <f>'4-Отчет за собствения капитал'!I28</f>
        <v>0</v>
      </c>
    </row>
    <row r="366" spans="1:8">
      <c r="A366" s="92" t="str">
        <f t="shared" si="27"/>
        <v>Уеб медия груп АД</v>
      </c>
      <c r="B366" s="92" t="str">
        <f t="shared" si="28"/>
        <v>131387286</v>
      </c>
      <c r="C366" s="360">
        <f t="shared" si="29"/>
        <v>45657</v>
      </c>
      <c r="D366" s="92" t="s">
        <v>498</v>
      </c>
      <c r="E366" s="92">
        <v>7</v>
      </c>
      <c r="F366" s="287" t="s">
        <v>497</v>
      </c>
      <c r="H366" s="286">
        <f>'4-Отчет за собствения капитал'!I29</f>
        <v>0</v>
      </c>
    </row>
    <row r="367" spans="1:8">
      <c r="A367" s="92" t="str">
        <f t="shared" si="27"/>
        <v>Уеб медия груп АД</v>
      </c>
      <c r="B367" s="92" t="str">
        <f t="shared" si="28"/>
        <v>131387286</v>
      </c>
      <c r="C367" s="360">
        <f t="shared" si="29"/>
        <v>45657</v>
      </c>
      <c r="D367" s="92" t="s">
        <v>500</v>
      </c>
      <c r="E367" s="92">
        <v>7</v>
      </c>
      <c r="F367" s="287" t="s">
        <v>499</v>
      </c>
      <c r="H367" s="286">
        <f>'4-Отчет за собствения капитал'!I30</f>
        <v>0</v>
      </c>
    </row>
    <row r="368" spans="1:8">
      <c r="A368" s="92" t="str">
        <f t="shared" si="27"/>
        <v>Уеб медия груп АД</v>
      </c>
      <c r="B368" s="92" t="str">
        <f t="shared" si="28"/>
        <v>131387286</v>
      </c>
      <c r="C368" s="360">
        <f t="shared" si="29"/>
        <v>45657</v>
      </c>
      <c r="D368" s="92" t="s">
        <v>502</v>
      </c>
      <c r="E368" s="92">
        <v>7</v>
      </c>
      <c r="F368" s="287" t="s">
        <v>501</v>
      </c>
      <c r="H368" s="286">
        <f>'4-Отчет за собствения капитал'!I31</f>
        <v>0</v>
      </c>
    </row>
    <row r="369" spans="1:8">
      <c r="A369" s="92" t="str">
        <f t="shared" si="27"/>
        <v>Уеб медия груп АД</v>
      </c>
      <c r="B369" s="92" t="str">
        <f t="shared" si="28"/>
        <v>131387286</v>
      </c>
      <c r="C369" s="360">
        <f t="shared" si="29"/>
        <v>45657</v>
      </c>
      <c r="D369" s="92" t="s">
        <v>504</v>
      </c>
      <c r="E369" s="92">
        <v>7</v>
      </c>
      <c r="F369" s="287" t="s">
        <v>503</v>
      </c>
      <c r="H369" s="286">
        <f>'4-Отчет за собствения капитал'!I32</f>
        <v>0</v>
      </c>
    </row>
    <row r="370" spans="1:8">
      <c r="A370" s="92" t="str">
        <f t="shared" si="27"/>
        <v>Уеб медия груп АД</v>
      </c>
      <c r="B370" s="92" t="str">
        <f t="shared" si="28"/>
        <v>131387286</v>
      </c>
      <c r="C370" s="360">
        <f t="shared" si="29"/>
        <v>45657</v>
      </c>
      <c r="D370" s="92" t="s">
        <v>506</v>
      </c>
      <c r="E370" s="92">
        <v>7</v>
      </c>
      <c r="F370" s="287" t="s">
        <v>505</v>
      </c>
      <c r="H370" s="286">
        <f>'4-Отчет за собствения капитал'!I33</f>
        <v>0</v>
      </c>
    </row>
    <row r="371" spans="1:8">
      <c r="A371" s="92" t="str">
        <f t="shared" si="27"/>
        <v>Уеб медия груп АД</v>
      </c>
      <c r="B371" s="92" t="str">
        <f t="shared" si="28"/>
        <v>131387286</v>
      </c>
      <c r="C371" s="360">
        <f t="shared" si="29"/>
        <v>45657</v>
      </c>
      <c r="D371" s="92" t="s">
        <v>508</v>
      </c>
      <c r="E371" s="92">
        <v>7</v>
      </c>
      <c r="F371" s="287" t="s">
        <v>507</v>
      </c>
      <c r="H371" s="286">
        <f>'4-Отчет за собствения капитал'!I34</f>
        <v>0</v>
      </c>
    </row>
    <row r="372" spans="1:8">
      <c r="A372" s="92" t="str">
        <f t="shared" si="27"/>
        <v>Уеб медия груп АД</v>
      </c>
      <c r="B372" s="92" t="str">
        <f t="shared" si="28"/>
        <v>131387286</v>
      </c>
      <c r="C372" s="360">
        <f t="shared" si="29"/>
        <v>45657</v>
      </c>
      <c r="D372" s="92" t="s">
        <v>468</v>
      </c>
      <c r="E372" s="92">
        <v>8</v>
      </c>
      <c r="F372" s="287" t="s">
        <v>467</v>
      </c>
      <c r="H372" s="286">
        <f>'4-Отчет за собствения капитал'!J13</f>
        <v>-7893</v>
      </c>
    </row>
    <row r="373" spans="1:8">
      <c r="A373" s="92" t="str">
        <f t="shared" si="27"/>
        <v>Уеб медия груп АД</v>
      </c>
      <c r="B373" s="92" t="str">
        <f t="shared" si="28"/>
        <v>131387286</v>
      </c>
      <c r="C373" s="360">
        <f t="shared" si="29"/>
        <v>45657</v>
      </c>
      <c r="D373" s="92" t="s">
        <v>470</v>
      </c>
      <c r="E373" s="92">
        <v>8</v>
      </c>
      <c r="F373" s="287" t="s">
        <v>469</v>
      </c>
      <c r="H373" s="286">
        <f>'4-Отчет за собствения капитал'!J14</f>
        <v>0</v>
      </c>
    </row>
    <row r="374" spans="1:8">
      <c r="A374" s="92" t="str">
        <f t="shared" si="27"/>
        <v>Уеб медия груп АД</v>
      </c>
      <c r="B374" s="92" t="str">
        <f t="shared" si="28"/>
        <v>131387286</v>
      </c>
      <c r="C374" s="360">
        <f t="shared" si="29"/>
        <v>45657</v>
      </c>
      <c r="D374" s="92" t="s">
        <v>472</v>
      </c>
      <c r="E374" s="92">
        <v>8</v>
      </c>
      <c r="F374" s="287" t="s">
        <v>471</v>
      </c>
      <c r="H374" s="286">
        <f>'4-Отчет за собствения капитал'!J15</f>
        <v>0</v>
      </c>
    </row>
    <row r="375" spans="1:8">
      <c r="A375" s="92" t="str">
        <f t="shared" si="27"/>
        <v>Уеб медия груп АД</v>
      </c>
      <c r="B375" s="92" t="str">
        <f t="shared" si="28"/>
        <v>131387286</v>
      </c>
      <c r="C375" s="360">
        <f t="shared" si="29"/>
        <v>45657</v>
      </c>
      <c r="D375" s="92" t="s">
        <v>474</v>
      </c>
      <c r="E375" s="92">
        <v>8</v>
      </c>
      <c r="F375" s="287" t="s">
        <v>473</v>
      </c>
      <c r="H375" s="286">
        <f>'4-Отчет за собствения капитал'!J16</f>
        <v>0</v>
      </c>
    </row>
    <row r="376" spans="1:8">
      <c r="A376" s="92" t="str">
        <f t="shared" si="27"/>
        <v>Уеб медия груп АД</v>
      </c>
      <c r="B376" s="92" t="str">
        <f t="shared" si="28"/>
        <v>131387286</v>
      </c>
      <c r="C376" s="360">
        <f t="shared" si="29"/>
        <v>45657</v>
      </c>
      <c r="D376" s="92" t="s">
        <v>476</v>
      </c>
      <c r="E376" s="92">
        <v>8</v>
      </c>
      <c r="F376" s="287" t="s">
        <v>475</v>
      </c>
      <c r="H376" s="286">
        <f>'4-Отчет за собствения капитал'!J17</f>
        <v>-7893</v>
      </c>
    </row>
    <row r="377" spans="1:8">
      <c r="A377" s="92" t="str">
        <f t="shared" si="27"/>
        <v>Уеб медия груп АД</v>
      </c>
      <c r="B377" s="92" t="str">
        <f t="shared" si="28"/>
        <v>131387286</v>
      </c>
      <c r="C377" s="360">
        <f t="shared" si="29"/>
        <v>45657</v>
      </c>
      <c r="D377" s="92" t="s">
        <v>478</v>
      </c>
      <c r="E377" s="92">
        <v>8</v>
      </c>
      <c r="F377" s="287" t="s">
        <v>477</v>
      </c>
      <c r="H377" s="286">
        <f>'4-Отчет за собствения капитал'!J18</f>
        <v>-106</v>
      </c>
    </row>
    <row r="378" spans="1:8">
      <c r="A378" s="92" t="str">
        <f t="shared" si="27"/>
        <v>Уеб медия груп АД</v>
      </c>
      <c r="B378" s="92" t="str">
        <f t="shared" si="28"/>
        <v>131387286</v>
      </c>
      <c r="C378" s="360">
        <f t="shared" si="29"/>
        <v>45657</v>
      </c>
      <c r="D378" s="92" t="s">
        <v>480</v>
      </c>
      <c r="E378" s="92">
        <v>8</v>
      </c>
      <c r="F378" s="287" t="s">
        <v>479</v>
      </c>
      <c r="H378" s="286">
        <f>'4-Отчет за собствения капитал'!J19</f>
        <v>0</v>
      </c>
    </row>
    <row r="379" spans="1:8">
      <c r="A379" s="92" t="str">
        <f t="shared" si="27"/>
        <v>Уеб медия груп АД</v>
      </c>
      <c r="B379" s="92" t="str">
        <f t="shared" si="28"/>
        <v>131387286</v>
      </c>
      <c r="C379" s="360">
        <f t="shared" si="29"/>
        <v>45657</v>
      </c>
      <c r="D379" s="92" t="s">
        <v>482</v>
      </c>
      <c r="E379" s="92">
        <v>8</v>
      </c>
      <c r="F379" s="287" t="s">
        <v>481</v>
      </c>
      <c r="H379" s="286">
        <f>'4-Отчет за собствения капитал'!J20</f>
        <v>0</v>
      </c>
    </row>
    <row r="380" spans="1:8">
      <c r="A380" s="92" t="str">
        <f t="shared" si="27"/>
        <v>Уеб медия груп АД</v>
      </c>
      <c r="B380" s="92" t="str">
        <f t="shared" si="28"/>
        <v>131387286</v>
      </c>
      <c r="C380" s="360">
        <f t="shared" si="29"/>
        <v>45657</v>
      </c>
      <c r="D380" s="92" t="s">
        <v>484</v>
      </c>
      <c r="E380" s="92">
        <v>8</v>
      </c>
      <c r="F380" s="287" t="s">
        <v>483</v>
      </c>
      <c r="H380" s="286">
        <f>'4-Отчет за собствения капитал'!J21</f>
        <v>0</v>
      </c>
    </row>
    <row r="381" spans="1:8">
      <c r="A381" s="92" t="str">
        <f t="shared" si="27"/>
        <v>Уеб медия груп АД</v>
      </c>
      <c r="B381" s="92" t="str">
        <f t="shared" si="28"/>
        <v>131387286</v>
      </c>
      <c r="C381" s="360">
        <f t="shared" si="29"/>
        <v>45657</v>
      </c>
      <c r="D381" s="92" t="s">
        <v>486</v>
      </c>
      <c r="E381" s="92">
        <v>8</v>
      </c>
      <c r="F381" s="287" t="s">
        <v>485</v>
      </c>
      <c r="H381" s="286">
        <f>'4-Отчет за собствения капитал'!J22</f>
        <v>0</v>
      </c>
    </row>
    <row r="382" spans="1:8">
      <c r="A382" s="92" t="str">
        <f t="shared" si="27"/>
        <v>Уеб медия груп АД</v>
      </c>
      <c r="B382" s="92" t="str">
        <f t="shared" si="28"/>
        <v>131387286</v>
      </c>
      <c r="C382" s="360">
        <f t="shared" si="29"/>
        <v>45657</v>
      </c>
      <c r="D382" s="92" t="s">
        <v>488</v>
      </c>
      <c r="E382" s="92">
        <v>8</v>
      </c>
      <c r="F382" s="287" t="s">
        <v>487</v>
      </c>
      <c r="H382" s="286">
        <f>'4-Отчет за собствения капитал'!J23</f>
        <v>0</v>
      </c>
    </row>
    <row r="383" spans="1:8">
      <c r="A383" s="92" t="str">
        <f t="shared" si="27"/>
        <v>Уеб медия груп АД</v>
      </c>
      <c r="B383" s="92" t="str">
        <f t="shared" si="28"/>
        <v>131387286</v>
      </c>
      <c r="C383" s="360">
        <f t="shared" si="29"/>
        <v>45657</v>
      </c>
      <c r="D383" s="92" t="s">
        <v>490</v>
      </c>
      <c r="E383" s="92">
        <v>8</v>
      </c>
      <c r="F383" s="287" t="s">
        <v>489</v>
      </c>
      <c r="H383" s="286">
        <f>'4-Отчет за собствения капитал'!J24</f>
        <v>0</v>
      </c>
    </row>
    <row r="384" spans="1:8">
      <c r="A384" s="92" t="str">
        <f t="shared" si="27"/>
        <v>Уеб медия груп АД</v>
      </c>
      <c r="B384" s="92" t="str">
        <f t="shared" si="28"/>
        <v>131387286</v>
      </c>
      <c r="C384" s="360">
        <f t="shared" si="29"/>
        <v>45657</v>
      </c>
      <c r="D384" s="92" t="s">
        <v>492</v>
      </c>
      <c r="E384" s="92">
        <v>8</v>
      </c>
      <c r="F384" s="287" t="s">
        <v>491</v>
      </c>
      <c r="H384" s="286">
        <f>'4-Отчет за собствения капитал'!J25</f>
        <v>0</v>
      </c>
    </row>
    <row r="385" spans="1:8">
      <c r="A385" s="92" t="str">
        <f t="shared" si="27"/>
        <v>Уеб медия груп АД</v>
      </c>
      <c r="B385" s="92" t="str">
        <f t="shared" si="28"/>
        <v>131387286</v>
      </c>
      <c r="C385" s="360">
        <f t="shared" si="29"/>
        <v>45657</v>
      </c>
      <c r="D385" s="92" t="s">
        <v>494</v>
      </c>
      <c r="E385" s="92">
        <v>8</v>
      </c>
      <c r="F385" s="287" t="s">
        <v>493</v>
      </c>
      <c r="H385" s="286">
        <f>'4-Отчет за собствения капитал'!J26</f>
        <v>0</v>
      </c>
    </row>
    <row r="386" spans="1:8">
      <c r="A386" s="92" t="str">
        <f t="shared" si="27"/>
        <v>Уеб медия груп АД</v>
      </c>
      <c r="B386" s="92" t="str">
        <f t="shared" si="28"/>
        <v>131387286</v>
      </c>
      <c r="C386" s="360">
        <f t="shared" si="29"/>
        <v>45657</v>
      </c>
      <c r="D386" s="92" t="s">
        <v>495</v>
      </c>
      <c r="E386" s="92">
        <v>8</v>
      </c>
      <c r="F386" s="287" t="s">
        <v>489</v>
      </c>
      <c r="H386" s="286">
        <f>'4-Отчет за собствения капитал'!J27</f>
        <v>0</v>
      </c>
    </row>
    <row r="387" spans="1:8">
      <c r="A387" s="92" t="str">
        <f t="shared" si="27"/>
        <v>Уеб медия груп АД</v>
      </c>
      <c r="B387" s="92" t="str">
        <f t="shared" si="28"/>
        <v>131387286</v>
      </c>
      <c r="C387" s="360">
        <f t="shared" si="29"/>
        <v>45657</v>
      </c>
      <c r="D387" s="92" t="s">
        <v>496</v>
      </c>
      <c r="E387" s="92">
        <v>8</v>
      </c>
      <c r="F387" s="287" t="s">
        <v>491</v>
      </c>
      <c r="H387" s="286">
        <f>'4-Отчет за собствения капитал'!J28</f>
        <v>0</v>
      </c>
    </row>
    <row r="388" spans="1:8">
      <c r="A388" s="92" t="str">
        <f t="shared" si="27"/>
        <v>Уеб медия груп АД</v>
      </c>
      <c r="B388" s="92" t="str">
        <f t="shared" si="28"/>
        <v>131387286</v>
      </c>
      <c r="C388" s="360">
        <f t="shared" si="29"/>
        <v>45657</v>
      </c>
      <c r="D388" s="92" t="s">
        <v>498</v>
      </c>
      <c r="E388" s="92">
        <v>8</v>
      </c>
      <c r="F388" s="287" t="s">
        <v>497</v>
      </c>
      <c r="H388" s="286">
        <f>'4-Отчет за собствения капитал'!J29</f>
        <v>0</v>
      </c>
    </row>
    <row r="389" spans="1:8">
      <c r="A389" s="92" t="str">
        <f t="shared" si="27"/>
        <v>Уеб медия груп АД</v>
      </c>
      <c r="B389" s="92" t="str">
        <f t="shared" si="28"/>
        <v>131387286</v>
      </c>
      <c r="C389" s="360">
        <f t="shared" si="29"/>
        <v>45657</v>
      </c>
      <c r="D389" s="92" t="s">
        <v>500</v>
      </c>
      <c r="E389" s="92">
        <v>8</v>
      </c>
      <c r="F389" s="287" t="s">
        <v>499</v>
      </c>
      <c r="H389" s="286">
        <f>'4-Отчет за собствения капитал'!J30</f>
        <v>0</v>
      </c>
    </row>
    <row r="390" spans="1:8">
      <c r="A390" s="92" t="str">
        <f t="shared" si="27"/>
        <v>Уеб медия груп АД</v>
      </c>
      <c r="B390" s="92" t="str">
        <f t="shared" si="28"/>
        <v>131387286</v>
      </c>
      <c r="C390" s="360">
        <f t="shared" si="29"/>
        <v>45657</v>
      </c>
      <c r="D390" s="92" t="s">
        <v>502</v>
      </c>
      <c r="E390" s="92">
        <v>8</v>
      </c>
      <c r="F390" s="287" t="s">
        <v>501</v>
      </c>
      <c r="H390" s="286">
        <f>'4-Отчет за собствения капитал'!J31</f>
        <v>-7999</v>
      </c>
    </row>
    <row r="391" spans="1:8">
      <c r="A391" s="92" t="str">
        <f t="shared" si="27"/>
        <v>Уеб медия груп АД</v>
      </c>
      <c r="B391" s="92" t="str">
        <f t="shared" si="28"/>
        <v>131387286</v>
      </c>
      <c r="C391" s="360">
        <f t="shared" si="29"/>
        <v>45657</v>
      </c>
      <c r="D391" s="92" t="s">
        <v>504</v>
      </c>
      <c r="E391" s="92">
        <v>8</v>
      </c>
      <c r="F391" s="287" t="s">
        <v>503</v>
      </c>
      <c r="H391" s="286">
        <f>'4-Отчет за собствения капитал'!J32</f>
        <v>0</v>
      </c>
    </row>
    <row r="392" spans="1:8">
      <c r="A392" s="92" t="str">
        <f t="shared" si="27"/>
        <v>Уеб медия груп АД</v>
      </c>
      <c r="B392" s="92" t="str">
        <f t="shared" si="28"/>
        <v>131387286</v>
      </c>
      <c r="C392" s="360">
        <f t="shared" si="29"/>
        <v>45657</v>
      </c>
      <c r="D392" s="92" t="s">
        <v>506</v>
      </c>
      <c r="E392" s="92">
        <v>8</v>
      </c>
      <c r="F392" s="287" t="s">
        <v>505</v>
      </c>
      <c r="H392" s="286">
        <f>'4-Отчет за собствения капитал'!J33</f>
        <v>0</v>
      </c>
    </row>
    <row r="393" spans="1:8">
      <c r="A393" s="92" t="str">
        <f t="shared" si="27"/>
        <v>Уеб медия груп АД</v>
      </c>
      <c r="B393" s="92" t="str">
        <f t="shared" si="28"/>
        <v>131387286</v>
      </c>
      <c r="C393" s="360">
        <f t="shared" si="29"/>
        <v>45657</v>
      </c>
      <c r="D393" s="92" t="s">
        <v>508</v>
      </c>
      <c r="E393" s="92">
        <v>8</v>
      </c>
      <c r="F393" s="287" t="s">
        <v>507</v>
      </c>
      <c r="H393" s="286">
        <f>'4-Отчет за собствения капитал'!J34</f>
        <v>-7999</v>
      </c>
    </row>
    <row r="394" spans="1:8">
      <c r="A394" s="92" t="str">
        <f t="shared" si="27"/>
        <v>Уеб медия груп АД</v>
      </c>
      <c r="B394" s="92" t="str">
        <f t="shared" si="28"/>
        <v>131387286</v>
      </c>
      <c r="C394" s="360">
        <f t="shared" si="29"/>
        <v>45657</v>
      </c>
      <c r="D394" s="92" t="s">
        <v>468</v>
      </c>
      <c r="E394" s="92">
        <v>9</v>
      </c>
      <c r="F394" s="287" t="s">
        <v>467</v>
      </c>
      <c r="H394" s="286">
        <f>'4-Отчет за собствения капитал'!K13</f>
        <v>0</v>
      </c>
    </row>
    <row r="395" spans="1:8">
      <c r="A395" s="92" t="str">
        <f t="shared" si="27"/>
        <v>Уеб медия груп АД</v>
      </c>
      <c r="B395" s="92" t="str">
        <f t="shared" si="28"/>
        <v>131387286</v>
      </c>
      <c r="C395" s="360">
        <f t="shared" si="29"/>
        <v>45657</v>
      </c>
      <c r="D395" s="92" t="s">
        <v>470</v>
      </c>
      <c r="E395" s="92">
        <v>9</v>
      </c>
      <c r="F395" s="287" t="s">
        <v>469</v>
      </c>
      <c r="H395" s="286">
        <f>'4-Отчет за собствения капитал'!K14</f>
        <v>0</v>
      </c>
    </row>
    <row r="396" spans="1:8">
      <c r="A396" s="92" t="str">
        <f t="shared" si="27"/>
        <v>Уеб медия груп АД</v>
      </c>
      <c r="B396" s="92" t="str">
        <f t="shared" si="28"/>
        <v>131387286</v>
      </c>
      <c r="C396" s="360">
        <f t="shared" si="29"/>
        <v>45657</v>
      </c>
      <c r="D396" s="92" t="s">
        <v>472</v>
      </c>
      <c r="E396" s="92">
        <v>9</v>
      </c>
      <c r="F396" s="287" t="s">
        <v>471</v>
      </c>
      <c r="H396" s="286">
        <f>'4-Отчет за собствения капитал'!K15</f>
        <v>0</v>
      </c>
    </row>
    <row r="397" spans="1:8">
      <c r="A397" s="92" t="str">
        <f t="shared" si="27"/>
        <v>Уеб медия груп АД</v>
      </c>
      <c r="B397" s="92" t="str">
        <f t="shared" si="28"/>
        <v>131387286</v>
      </c>
      <c r="C397" s="360">
        <f t="shared" si="29"/>
        <v>45657</v>
      </c>
      <c r="D397" s="92" t="s">
        <v>474</v>
      </c>
      <c r="E397" s="92">
        <v>9</v>
      </c>
      <c r="F397" s="287" t="s">
        <v>473</v>
      </c>
      <c r="H397" s="286">
        <f>'4-Отчет за собствения капитал'!K16</f>
        <v>0</v>
      </c>
    </row>
    <row r="398" spans="1:8">
      <c r="A398" s="92" t="str">
        <f t="shared" si="27"/>
        <v>Уеб медия груп АД</v>
      </c>
      <c r="B398" s="92" t="str">
        <f t="shared" si="28"/>
        <v>131387286</v>
      </c>
      <c r="C398" s="360">
        <f t="shared" si="29"/>
        <v>45657</v>
      </c>
      <c r="D398" s="92" t="s">
        <v>476</v>
      </c>
      <c r="E398" s="92">
        <v>9</v>
      </c>
      <c r="F398" s="287" t="s">
        <v>475</v>
      </c>
      <c r="H398" s="286">
        <f>'4-Отчет за собствения капитал'!K17</f>
        <v>0</v>
      </c>
    </row>
    <row r="399" spans="1:8">
      <c r="A399" s="92" t="str">
        <f t="shared" si="27"/>
        <v>Уеб медия груп АД</v>
      </c>
      <c r="B399" s="92" t="str">
        <f t="shared" si="28"/>
        <v>131387286</v>
      </c>
      <c r="C399" s="360">
        <f t="shared" si="29"/>
        <v>45657</v>
      </c>
      <c r="D399" s="92" t="s">
        <v>478</v>
      </c>
      <c r="E399" s="92">
        <v>9</v>
      </c>
      <c r="F399" s="287" t="s">
        <v>477</v>
      </c>
      <c r="H399" s="286">
        <f>'4-Отчет за собствения капитал'!K18</f>
        <v>0</v>
      </c>
    </row>
    <row r="400" spans="1:8">
      <c r="A400" s="92" t="str">
        <f t="shared" si="27"/>
        <v>Уеб медия груп АД</v>
      </c>
      <c r="B400" s="92" t="str">
        <f t="shared" si="28"/>
        <v>131387286</v>
      </c>
      <c r="C400" s="360">
        <f t="shared" si="29"/>
        <v>45657</v>
      </c>
      <c r="D400" s="92" t="s">
        <v>480</v>
      </c>
      <c r="E400" s="92">
        <v>9</v>
      </c>
      <c r="F400" s="287" t="s">
        <v>479</v>
      </c>
      <c r="H400" s="286">
        <f>'4-Отчет за собствения капитал'!K19</f>
        <v>0</v>
      </c>
    </row>
    <row r="401" spans="1:8">
      <c r="A401" s="92" t="str">
        <f t="shared" si="27"/>
        <v>Уеб медия груп АД</v>
      </c>
      <c r="B401" s="92" t="str">
        <f t="shared" si="28"/>
        <v>131387286</v>
      </c>
      <c r="C401" s="360">
        <f t="shared" si="29"/>
        <v>45657</v>
      </c>
      <c r="D401" s="92" t="s">
        <v>482</v>
      </c>
      <c r="E401" s="92">
        <v>9</v>
      </c>
      <c r="F401" s="287" t="s">
        <v>481</v>
      </c>
      <c r="H401" s="286">
        <f>'4-Отчет за собствения капитал'!K20</f>
        <v>0</v>
      </c>
    </row>
    <row r="402" spans="1:8">
      <c r="A402" s="92" t="str">
        <f t="shared" si="27"/>
        <v>Уеб медия груп АД</v>
      </c>
      <c r="B402" s="92" t="str">
        <f t="shared" si="28"/>
        <v>131387286</v>
      </c>
      <c r="C402" s="360">
        <f t="shared" si="29"/>
        <v>45657</v>
      </c>
      <c r="D402" s="92" t="s">
        <v>484</v>
      </c>
      <c r="E402" s="92">
        <v>9</v>
      </c>
      <c r="F402" s="287" t="s">
        <v>483</v>
      </c>
      <c r="H402" s="286">
        <f>'4-Отчет за собствения капитал'!K21</f>
        <v>0</v>
      </c>
    </row>
    <row r="403" spans="1:8">
      <c r="A403" s="92" t="str">
        <f t="shared" si="27"/>
        <v>Уеб медия груп АД</v>
      </c>
      <c r="B403" s="92" t="str">
        <f t="shared" si="28"/>
        <v>131387286</v>
      </c>
      <c r="C403" s="360">
        <f t="shared" si="29"/>
        <v>45657</v>
      </c>
      <c r="D403" s="92" t="s">
        <v>486</v>
      </c>
      <c r="E403" s="92">
        <v>9</v>
      </c>
      <c r="F403" s="287" t="s">
        <v>485</v>
      </c>
      <c r="H403" s="286">
        <f>'4-Отчет за собствения капитал'!K22</f>
        <v>0</v>
      </c>
    </row>
    <row r="404" spans="1:8">
      <c r="A404" s="92" t="str">
        <f t="shared" si="27"/>
        <v>Уеб медия груп АД</v>
      </c>
      <c r="B404" s="92" t="str">
        <f t="shared" si="28"/>
        <v>131387286</v>
      </c>
      <c r="C404" s="360">
        <f t="shared" si="29"/>
        <v>45657</v>
      </c>
      <c r="D404" s="92" t="s">
        <v>488</v>
      </c>
      <c r="E404" s="92">
        <v>9</v>
      </c>
      <c r="F404" s="287" t="s">
        <v>487</v>
      </c>
      <c r="H404" s="286">
        <f>'4-Отчет за собствения капитал'!K23</f>
        <v>0</v>
      </c>
    </row>
    <row r="405" spans="1:8">
      <c r="A405" s="92" t="str">
        <f t="shared" si="27"/>
        <v>Уеб медия груп АД</v>
      </c>
      <c r="B405" s="92" t="str">
        <f t="shared" si="28"/>
        <v>131387286</v>
      </c>
      <c r="C405" s="360">
        <f t="shared" si="29"/>
        <v>45657</v>
      </c>
      <c r="D405" s="92" t="s">
        <v>490</v>
      </c>
      <c r="E405" s="92">
        <v>9</v>
      </c>
      <c r="F405" s="287" t="s">
        <v>489</v>
      </c>
      <c r="H405" s="286">
        <f>'4-Отчет за собствения капитал'!K24</f>
        <v>0</v>
      </c>
    </row>
    <row r="406" spans="1:8">
      <c r="A406" s="92" t="str">
        <f t="shared" si="27"/>
        <v>Уеб медия груп АД</v>
      </c>
      <c r="B406" s="92" t="str">
        <f t="shared" si="28"/>
        <v>131387286</v>
      </c>
      <c r="C406" s="360">
        <f t="shared" si="29"/>
        <v>45657</v>
      </c>
      <c r="D406" s="92" t="s">
        <v>492</v>
      </c>
      <c r="E406" s="92">
        <v>9</v>
      </c>
      <c r="F406" s="287" t="s">
        <v>491</v>
      </c>
      <c r="H406" s="286">
        <f>'4-Отчет за собствения капитал'!K25</f>
        <v>0</v>
      </c>
    </row>
    <row r="407" spans="1:8">
      <c r="A407" s="92" t="str">
        <f t="shared" si="27"/>
        <v>Уеб медия груп АД</v>
      </c>
      <c r="B407" s="92" t="str">
        <f t="shared" si="28"/>
        <v>131387286</v>
      </c>
      <c r="C407" s="360">
        <f t="shared" si="29"/>
        <v>45657</v>
      </c>
      <c r="D407" s="92" t="s">
        <v>494</v>
      </c>
      <c r="E407" s="92">
        <v>9</v>
      </c>
      <c r="F407" s="287" t="s">
        <v>493</v>
      </c>
      <c r="H407" s="286">
        <f>'4-Отчет за собствения капитал'!K26</f>
        <v>0</v>
      </c>
    </row>
    <row r="408" spans="1:8">
      <c r="A408" s="92" t="str">
        <f t="shared" si="27"/>
        <v>Уеб медия груп АД</v>
      </c>
      <c r="B408" s="92" t="str">
        <f t="shared" si="28"/>
        <v>131387286</v>
      </c>
      <c r="C408" s="360">
        <f t="shared" si="29"/>
        <v>45657</v>
      </c>
      <c r="D408" s="92" t="s">
        <v>495</v>
      </c>
      <c r="E408" s="92">
        <v>9</v>
      </c>
      <c r="F408" s="287" t="s">
        <v>489</v>
      </c>
      <c r="H408" s="286">
        <f>'4-Отчет за собствения капитал'!K27</f>
        <v>0</v>
      </c>
    </row>
    <row r="409" spans="1:8">
      <c r="A409" s="92" t="str">
        <f t="shared" si="27"/>
        <v>Уеб медия груп АД</v>
      </c>
      <c r="B409" s="92" t="str">
        <f t="shared" si="28"/>
        <v>131387286</v>
      </c>
      <c r="C409" s="360">
        <f t="shared" si="29"/>
        <v>45657</v>
      </c>
      <c r="D409" s="92" t="s">
        <v>496</v>
      </c>
      <c r="E409" s="92">
        <v>9</v>
      </c>
      <c r="F409" s="287" t="s">
        <v>491</v>
      </c>
      <c r="H409" s="286">
        <f>'4-Отчет за собствения капитал'!K28</f>
        <v>0</v>
      </c>
    </row>
    <row r="410" spans="1:8">
      <c r="A410" s="92" t="str">
        <f t="shared" ref="A410:A459" si="30">pdeName</f>
        <v>Уеб медия груп АД</v>
      </c>
      <c r="B410" s="92" t="str">
        <f t="shared" ref="B410:B459" si="31">pdeBulstat</f>
        <v>131387286</v>
      </c>
      <c r="C410" s="360">
        <f t="shared" ref="C410:C459" si="32">endDate</f>
        <v>45657</v>
      </c>
      <c r="D410" s="92" t="s">
        <v>498</v>
      </c>
      <c r="E410" s="92">
        <v>9</v>
      </c>
      <c r="F410" s="287" t="s">
        <v>497</v>
      </c>
      <c r="H410" s="286">
        <f>'4-Отчет за собствения капитал'!K29</f>
        <v>0</v>
      </c>
    </row>
    <row r="411" spans="1:8">
      <c r="A411" s="92" t="str">
        <f t="shared" si="30"/>
        <v>Уеб медия груп АД</v>
      </c>
      <c r="B411" s="92" t="str">
        <f t="shared" si="31"/>
        <v>131387286</v>
      </c>
      <c r="C411" s="360">
        <f t="shared" si="32"/>
        <v>45657</v>
      </c>
      <c r="D411" s="92" t="s">
        <v>500</v>
      </c>
      <c r="E411" s="92">
        <v>9</v>
      </c>
      <c r="F411" s="287" t="s">
        <v>499</v>
      </c>
      <c r="H411" s="286">
        <f>'4-Отчет за собствения капитал'!K30</f>
        <v>0</v>
      </c>
    </row>
    <row r="412" spans="1:8">
      <c r="A412" s="92" t="str">
        <f t="shared" si="30"/>
        <v>Уеб медия груп АД</v>
      </c>
      <c r="B412" s="92" t="str">
        <f t="shared" si="31"/>
        <v>131387286</v>
      </c>
      <c r="C412" s="360">
        <f t="shared" si="32"/>
        <v>45657</v>
      </c>
      <c r="D412" s="92" t="s">
        <v>502</v>
      </c>
      <c r="E412" s="92">
        <v>9</v>
      </c>
      <c r="F412" s="287" t="s">
        <v>501</v>
      </c>
      <c r="H412" s="286">
        <f>'4-Отчет за собствения капитал'!K31</f>
        <v>0</v>
      </c>
    </row>
    <row r="413" spans="1:8">
      <c r="A413" s="92" t="str">
        <f t="shared" si="30"/>
        <v>Уеб медия груп АД</v>
      </c>
      <c r="B413" s="92" t="str">
        <f t="shared" si="31"/>
        <v>131387286</v>
      </c>
      <c r="C413" s="360">
        <f t="shared" si="32"/>
        <v>45657</v>
      </c>
      <c r="D413" s="92" t="s">
        <v>504</v>
      </c>
      <c r="E413" s="92">
        <v>9</v>
      </c>
      <c r="F413" s="287" t="s">
        <v>503</v>
      </c>
      <c r="H413" s="286">
        <f>'4-Отчет за собствения капитал'!K32</f>
        <v>0</v>
      </c>
    </row>
    <row r="414" spans="1:8">
      <c r="A414" s="92" t="str">
        <f t="shared" si="30"/>
        <v>Уеб медия груп АД</v>
      </c>
      <c r="B414" s="92" t="str">
        <f t="shared" si="31"/>
        <v>131387286</v>
      </c>
      <c r="C414" s="360">
        <f t="shared" si="32"/>
        <v>45657</v>
      </c>
      <c r="D414" s="92" t="s">
        <v>506</v>
      </c>
      <c r="E414" s="92">
        <v>9</v>
      </c>
      <c r="F414" s="287" t="s">
        <v>505</v>
      </c>
      <c r="H414" s="286">
        <f>'4-Отчет за собствения капитал'!K33</f>
        <v>0</v>
      </c>
    </row>
    <row r="415" spans="1:8">
      <c r="A415" s="92" t="str">
        <f t="shared" si="30"/>
        <v>Уеб медия груп АД</v>
      </c>
      <c r="B415" s="92" t="str">
        <f t="shared" si="31"/>
        <v>131387286</v>
      </c>
      <c r="C415" s="360">
        <f t="shared" si="32"/>
        <v>45657</v>
      </c>
      <c r="D415" s="92" t="s">
        <v>508</v>
      </c>
      <c r="E415" s="92">
        <v>9</v>
      </c>
      <c r="F415" s="287" t="s">
        <v>507</v>
      </c>
      <c r="H415" s="286">
        <f>'4-Отчет за собствения капитал'!K34</f>
        <v>0</v>
      </c>
    </row>
    <row r="416" spans="1:8">
      <c r="A416" s="92" t="str">
        <f t="shared" si="30"/>
        <v>Уеб медия груп АД</v>
      </c>
      <c r="B416" s="92" t="str">
        <f t="shared" si="31"/>
        <v>131387286</v>
      </c>
      <c r="C416" s="360">
        <f t="shared" si="32"/>
        <v>45657</v>
      </c>
      <c r="D416" s="92" t="s">
        <v>468</v>
      </c>
      <c r="E416" s="92">
        <v>10</v>
      </c>
      <c r="F416" s="287" t="s">
        <v>467</v>
      </c>
      <c r="H416" s="286">
        <f>'4-Отчет за собствения капитал'!L13</f>
        <v>4018</v>
      </c>
    </row>
    <row r="417" spans="1:8">
      <c r="A417" s="92" t="str">
        <f t="shared" si="30"/>
        <v>Уеб медия груп АД</v>
      </c>
      <c r="B417" s="92" t="str">
        <f t="shared" si="31"/>
        <v>131387286</v>
      </c>
      <c r="C417" s="360">
        <f t="shared" si="32"/>
        <v>45657</v>
      </c>
      <c r="D417" s="92" t="s">
        <v>470</v>
      </c>
      <c r="E417" s="92">
        <v>10</v>
      </c>
      <c r="F417" s="287" t="s">
        <v>469</v>
      </c>
      <c r="H417" s="286">
        <f>'4-Отчет за собствения капитал'!L14</f>
        <v>0</v>
      </c>
    </row>
    <row r="418" spans="1:8">
      <c r="A418" s="92" t="str">
        <f t="shared" si="30"/>
        <v>Уеб медия груп АД</v>
      </c>
      <c r="B418" s="92" t="str">
        <f t="shared" si="31"/>
        <v>131387286</v>
      </c>
      <c r="C418" s="360">
        <f t="shared" si="32"/>
        <v>45657</v>
      </c>
      <c r="D418" s="92" t="s">
        <v>472</v>
      </c>
      <c r="E418" s="92">
        <v>10</v>
      </c>
      <c r="F418" s="287" t="s">
        <v>471</v>
      </c>
      <c r="H418" s="286">
        <f>'4-Отчет за собствения капитал'!L15</f>
        <v>0</v>
      </c>
    </row>
    <row r="419" spans="1:8">
      <c r="A419" s="92" t="str">
        <f t="shared" si="30"/>
        <v>Уеб медия груп АД</v>
      </c>
      <c r="B419" s="92" t="str">
        <f t="shared" si="31"/>
        <v>131387286</v>
      </c>
      <c r="C419" s="360">
        <f t="shared" si="32"/>
        <v>45657</v>
      </c>
      <c r="D419" s="92" t="s">
        <v>474</v>
      </c>
      <c r="E419" s="92">
        <v>10</v>
      </c>
      <c r="F419" s="287" t="s">
        <v>473</v>
      </c>
      <c r="H419" s="286">
        <f>'4-Отчет за собствения капитал'!L16</f>
        <v>0</v>
      </c>
    </row>
    <row r="420" spans="1:8">
      <c r="A420" s="92" t="str">
        <f t="shared" si="30"/>
        <v>Уеб медия груп АД</v>
      </c>
      <c r="B420" s="92" t="str">
        <f t="shared" si="31"/>
        <v>131387286</v>
      </c>
      <c r="C420" s="360">
        <f t="shared" si="32"/>
        <v>45657</v>
      </c>
      <c r="D420" s="92" t="s">
        <v>476</v>
      </c>
      <c r="E420" s="92">
        <v>10</v>
      </c>
      <c r="F420" s="287" t="s">
        <v>475</v>
      </c>
      <c r="H420" s="286">
        <f>'4-Отчет за собствения капитал'!L17</f>
        <v>4018</v>
      </c>
    </row>
    <row r="421" spans="1:8">
      <c r="A421" s="92" t="str">
        <f t="shared" si="30"/>
        <v>Уеб медия груп АД</v>
      </c>
      <c r="B421" s="92" t="str">
        <f t="shared" si="31"/>
        <v>131387286</v>
      </c>
      <c r="C421" s="360">
        <f t="shared" si="32"/>
        <v>45657</v>
      </c>
      <c r="D421" s="92" t="s">
        <v>478</v>
      </c>
      <c r="E421" s="92">
        <v>10</v>
      </c>
      <c r="F421" s="287" t="s">
        <v>477</v>
      </c>
      <c r="H421" s="286">
        <f>'4-Отчет за собствения капитал'!L18</f>
        <v>-106</v>
      </c>
    </row>
    <row r="422" spans="1:8">
      <c r="A422" s="92" t="str">
        <f t="shared" si="30"/>
        <v>Уеб медия груп АД</v>
      </c>
      <c r="B422" s="92" t="str">
        <f t="shared" si="31"/>
        <v>131387286</v>
      </c>
      <c r="C422" s="360">
        <f t="shared" si="32"/>
        <v>45657</v>
      </c>
      <c r="D422" s="92" t="s">
        <v>480</v>
      </c>
      <c r="E422" s="92">
        <v>10</v>
      </c>
      <c r="F422" s="287" t="s">
        <v>479</v>
      </c>
      <c r="H422" s="286">
        <f>'4-Отчет за собствения капитал'!L19</f>
        <v>0</v>
      </c>
    </row>
    <row r="423" spans="1:8">
      <c r="A423" s="92" t="str">
        <f t="shared" si="30"/>
        <v>Уеб медия груп АД</v>
      </c>
      <c r="B423" s="92" t="str">
        <f t="shared" si="31"/>
        <v>131387286</v>
      </c>
      <c r="C423" s="360">
        <f t="shared" si="32"/>
        <v>45657</v>
      </c>
      <c r="D423" s="92" t="s">
        <v>482</v>
      </c>
      <c r="E423" s="92">
        <v>10</v>
      </c>
      <c r="F423" s="287" t="s">
        <v>481</v>
      </c>
      <c r="H423" s="286">
        <f>'4-Отчет за собствения капитал'!L20</f>
        <v>0</v>
      </c>
    </row>
    <row r="424" spans="1:8">
      <c r="A424" s="92" t="str">
        <f t="shared" si="30"/>
        <v>Уеб медия груп АД</v>
      </c>
      <c r="B424" s="92" t="str">
        <f t="shared" si="31"/>
        <v>131387286</v>
      </c>
      <c r="C424" s="360">
        <f t="shared" si="32"/>
        <v>45657</v>
      </c>
      <c r="D424" s="92" t="s">
        <v>484</v>
      </c>
      <c r="E424" s="92">
        <v>10</v>
      </c>
      <c r="F424" s="287" t="s">
        <v>483</v>
      </c>
      <c r="H424" s="286">
        <f>'4-Отчет за собствения капитал'!L21</f>
        <v>0</v>
      </c>
    </row>
    <row r="425" spans="1:8">
      <c r="A425" s="92" t="str">
        <f t="shared" si="30"/>
        <v>Уеб медия груп АД</v>
      </c>
      <c r="B425" s="92" t="str">
        <f t="shared" si="31"/>
        <v>131387286</v>
      </c>
      <c r="C425" s="360">
        <f t="shared" si="32"/>
        <v>45657</v>
      </c>
      <c r="D425" s="92" t="s">
        <v>486</v>
      </c>
      <c r="E425" s="92">
        <v>10</v>
      </c>
      <c r="F425" s="287" t="s">
        <v>485</v>
      </c>
      <c r="H425" s="286">
        <f>'4-Отчет за собствения капитал'!L22</f>
        <v>0</v>
      </c>
    </row>
    <row r="426" spans="1:8">
      <c r="A426" s="92" t="str">
        <f t="shared" si="30"/>
        <v>Уеб медия груп АД</v>
      </c>
      <c r="B426" s="92" t="str">
        <f t="shared" si="31"/>
        <v>131387286</v>
      </c>
      <c r="C426" s="360">
        <f t="shared" si="32"/>
        <v>45657</v>
      </c>
      <c r="D426" s="92" t="s">
        <v>488</v>
      </c>
      <c r="E426" s="92">
        <v>10</v>
      </c>
      <c r="F426" s="287" t="s">
        <v>487</v>
      </c>
      <c r="H426" s="286">
        <f>'4-Отчет за собствения капитал'!L23</f>
        <v>0</v>
      </c>
    </row>
    <row r="427" spans="1:8">
      <c r="A427" s="92" t="str">
        <f t="shared" si="30"/>
        <v>Уеб медия груп АД</v>
      </c>
      <c r="B427" s="92" t="str">
        <f t="shared" si="31"/>
        <v>131387286</v>
      </c>
      <c r="C427" s="360">
        <f t="shared" si="32"/>
        <v>45657</v>
      </c>
      <c r="D427" s="92" t="s">
        <v>490</v>
      </c>
      <c r="E427" s="92">
        <v>10</v>
      </c>
      <c r="F427" s="287" t="s">
        <v>489</v>
      </c>
      <c r="H427" s="286">
        <f>'4-Отчет за собствения капитал'!L24</f>
        <v>0</v>
      </c>
    </row>
    <row r="428" spans="1:8">
      <c r="A428" s="92" t="str">
        <f t="shared" si="30"/>
        <v>Уеб медия груп АД</v>
      </c>
      <c r="B428" s="92" t="str">
        <f t="shared" si="31"/>
        <v>131387286</v>
      </c>
      <c r="C428" s="360">
        <f t="shared" si="32"/>
        <v>45657</v>
      </c>
      <c r="D428" s="92" t="s">
        <v>492</v>
      </c>
      <c r="E428" s="92">
        <v>10</v>
      </c>
      <c r="F428" s="287" t="s">
        <v>491</v>
      </c>
      <c r="H428" s="286">
        <f>'4-Отчет за собствения капитал'!L25</f>
        <v>0</v>
      </c>
    </row>
    <row r="429" spans="1:8">
      <c r="A429" s="92" t="str">
        <f t="shared" si="30"/>
        <v>Уеб медия груп АД</v>
      </c>
      <c r="B429" s="92" t="str">
        <f t="shared" si="31"/>
        <v>131387286</v>
      </c>
      <c r="C429" s="360">
        <f t="shared" si="32"/>
        <v>45657</v>
      </c>
      <c r="D429" s="92" t="s">
        <v>494</v>
      </c>
      <c r="E429" s="92">
        <v>10</v>
      </c>
      <c r="F429" s="287" t="s">
        <v>493</v>
      </c>
      <c r="H429" s="286">
        <f>'4-Отчет за собствения капитал'!L26</f>
        <v>0</v>
      </c>
    </row>
    <row r="430" spans="1:8">
      <c r="A430" s="92" t="str">
        <f t="shared" si="30"/>
        <v>Уеб медия груп АД</v>
      </c>
      <c r="B430" s="92" t="str">
        <f t="shared" si="31"/>
        <v>131387286</v>
      </c>
      <c r="C430" s="360">
        <f t="shared" si="32"/>
        <v>45657</v>
      </c>
      <c r="D430" s="92" t="s">
        <v>495</v>
      </c>
      <c r="E430" s="92">
        <v>10</v>
      </c>
      <c r="F430" s="287" t="s">
        <v>489</v>
      </c>
      <c r="H430" s="286">
        <f>'4-Отчет за собствения капитал'!L27</f>
        <v>0</v>
      </c>
    </row>
    <row r="431" spans="1:8">
      <c r="A431" s="92" t="str">
        <f t="shared" si="30"/>
        <v>Уеб медия груп АД</v>
      </c>
      <c r="B431" s="92" t="str">
        <f t="shared" si="31"/>
        <v>131387286</v>
      </c>
      <c r="C431" s="360">
        <f t="shared" si="32"/>
        <v>45657</v>
      </c>
      <c r="D431" s="92" t="s">
        <v>496</v>
      </c>
      <c r="E431" s="92">
        <v>10</v>
      </c>
      <c r="F431" s="287" t="s">
        <v>491</v>
      </c>
      <c r="H431" s="286">
        <f>'4-Отчет за собствения капитал'!L28</f>
        <v>0</v>
      </c>
    </row>
    <row r="432" spans="1:8">
      <c r="A432" s="92" t="str">
        <f t="shared" si="30"/>
        <v>Уеб медия груп АД</v>
      </c>
      <c r="B432" s="92" t="str">
        <f t="shared" si="31"/>
        <v>131387286</v>
      </c>
      <c r="C432" s="360">
        <f t="shared" si="32"/>
        <v>45657</v>
      </c>
      <c r="D432" s="92" t="s">
        <v>498</v>
      </c>
      <c r="E432" s="92">
        <v>10</v>
      </c>
      <c r="F432" s="287" t="s">
        <v>497</v>
      </c>
      <c r="H432" s="286">
        <f>'4-Отчет за собствения капитал'!L29</f>
        <v>0</v>
      </c>
    </row>
    <row r="433" spans="1:8">
      <c r="A433" s="92" t="str">
        <f t="shared" si="30"/>
        <v>Уеб медия груп АД</v>
      </c>
      <c r="B433" s="92" t="str">
        <f t="shared" si="31"/>
        <v>131387286</v>
      </c>
      <c r="C433" s="360">
        <f t="shared" si="32"/>
        <v>45657</v>
      </c>
      <c r="D433" s="92" t="s">
        <v>500</v>
      </c>
      <c r="E433" s="92">
        <v>10</v>
      </c>
      <c r="F433" s="287" t="s">
        <v>499</v>
      </c>
      <c r="H433" s="286">
        <f>'4-Отчет за собствения капитал'!L30</f>
        <v>0</v>
      </c>
    </row>
    <row r="434" spans="1:8">
      <c r="A434" s="92" t="str">
        <f t="shared" si="30"/>
        <v>Уеб медия груп АД</v>
      </c>
      <c r="B434" s="92" t="str">
        <f t="shared" si="31"/>
        <v>131387286</v>
      </c>
      <c r="C434" s="360">
        <f t="shared" si="32"/>
        <v>45657</v>
      </c>
      <c r="D434" s="92" t="s">
        <v>502</v>
      </c>
      <c r="E434" s="92">
        <v>10</v>
      </c>
      <c r="F434" s="287" t="s">
        <v>501</v>
      </c>
      <c r="H434" s="286">
        <f>'4-Отчет за собствения капитал'!L31</f>
        <v>3912</v>
      </c>
    </row>
    <row r="435" spans="1:8">
      <c r="A435" s="92" t="str">
        <f t="shared" si="30"/>
        <v>Уеб медия груп АД</v>
      </c>
      <c r="B435" s="92" t="str">
        <f t="shared" si="31"/>
        <v>131387286</v>
      </c>
      <c r="C435" s="360">
        <f t="shared" si="32"/>
        <v>45657</v>
      </c>
      <c r="D435" s="92" t="s">
        <v>504</v>
      </c>
      <c r="E435" s="92">
        <v>10</v>
      </c>
      <c r="F435" s="287" t="s">
        <v>503</v>
      </c>
      <c r="H435" s="286">
        <f>'4-Отчет за собствения капитал'!L32</f>
        <v>0</v>
      </c>
    </row>
    <row r="436" spans="1:8">
      <c r="A436" s="92" t="str">
        <f t="shared" si="30"/>
        <v>Уеб медия груп АД</v>
      </c>
      <c r="B436" s="92" t="str">
        <f t="shared" si="31"/>
        <v>131387286</v>
      </c>
      <c r="C436" s="360">
        <f t="shared" si="32"/>
        <v>45657</v>
      </c>
      <c r="D436" s="92" t="s">
        <v>506</v>
      </c>
      <c r="E436" s="92">
        <v>10</v>
      </c>
      <c r="F436" s="287" t="s">
        <v>505</v>
      </c>
      <c r="H436" s="286">
        <f>'4-Отчет за собствения капитал'!L33</f>
        <v>0</v>
      </c>
    </row>
    <row r="437" spans="1:8">
      <c r="A437" s="92" t="str">
        <f t="shared" si="30"/>
        <v>Уеб медия груп АД</v>
      </c>
      <c r="B437" s="92" t="str">
        <f t="shared" si="31"/>
        <v>131387286</v>
      </c>
      <c r="C437" s="360">
        <f t="shared" si="32"/>
        <v>45657</v>
      </c>
      <c r="D437" s="92" t="s">
        <v>508</v>
      </c>
      <c r="E437" s="92">
        <v>10</v>
      </c>
      <c r="F437" s="287" t="s">
        <v>507</v>
      </c>
      <c r="H437" s="286">
        <f>'4-Отчет за собствения капитал'!L34</f>
        <v>3912</v>
      </c>
    </row>
    <row r="438" spans="1:8">
      <c r="A438" s="92" t="str">
        <f t="shared" si="30"/>
        <v>Уеб медия груп АД</v>
      </c>
      <c r="B438" s="92" t="str">
        <f t="shared" si="31"/>
        <v>131387286</v>
      </c>
      <c r="C438" s="360">
        <f t="shared" si="32"/>
        <v>45657</v>
      </c>
      <c r="D438" s="92" t="s">
        <v>468</v>
      </c>
      <c r="E438" s="92">
        <v>11</v>
      </c>
      <c r="F438" s="287" t="s">
        <v>467</v>
      </c>
      <c r="H438" s="286">
        <f>'4-Отчет за собствения капитал'!M13</f>
        <v>0</v>
      </c>
    </row>
    <row r="439" spans="1:8">
      <c r="A439" s="92" t="str">
        <f t="shared" si="30"/>
        <v>Уеб медия груп АД</v>
      </c>
      <c r="B439" s="92" t="str">
        <f t="shared" si="31"/>
        <v>131387286</v>
      </c>
      <c r="C439" s="360">
        <f t="shared" si="32"/>
        <v>45657</v>
      </c>
      <c r="D439" s="92" t="s">
        <v>470</v>
      </c>
      <c r="E439" s="92">
        <v>11</v>
      </c>
      <c r="F439" s="287" t="s">
        <v>469</v>
      </c>
      <c r="H439" s="286">
        <f>'4-Отчет за собствения капитал'!M14</f>
        <v>0</v>
      </c>
    </row>
    <row r="440" spans="1:8">
      <c r="A440" s="92" t="str">
        <f t="shared" si="30"/>
        <v>Уеб медия груп АД</v>
      </c>
      <c r="B440" s="92" t="str">
        <f t="shared" si="31"/>
        <v>131387286</v>
      </c>
      <c r="C440" s="360">
        <f t="shared" si="32"/>
        <v>45657</v>
      </c>
      <c r="D440" s="92" t="s">
        <v>472</v>
      </c>
      <c r="E440" s="92">
        <v>11</v>
      </c>
      <c r="F440" s="287" t="s">
        <v>471</v>
      </c>
      <c r="H440" s="286">
        <f>'4-Отчет за собствения капитал'!M15</f>
        <v>0</v>
      </c>
    </row>
    <row r="441" spans="1:8">
      <c r="A441" s="92" t="str">
        <f t="shared" si="30"/>
        <v>Уеб медия груп АД</v>
      </c>
      <c r="B441" s="92" t="str">
        <f t="shared" si="31"/>
        <v>131387286</v>
      </c>
      <c r="C441" s="360">
        <f t="shared" si="32"/>
        <v>45657</v>
      </c>
      <c r="D441" s="92" t="s">
        <v>474</v>
      </c>
      <c r="E441" s="92">
        <v>11</v>
      </c>
      <c r="F441" s="287" t="s">
        <v>473</v>
      </c>
      <c r="H441" s="286">
        <f>'4-Отчет за собствения капитал'!M16</f>
        <v>0</v>
      </c>
    </row>
    <row r="442" spans="1:8">
      <c r="A442" s="92" t="str">
        <f t="shared" si="30"/>
        <v>Уеб медия груп АД</v>
      </c>
      <c r="B442" s="92" t="str">
        <f t="shared" si="31"/>
        <v>131387286</v>
      </c>
      <c r="C442" s="360">
        <f t="shared" si="32"/>
        <v>45657</v>
      </c>
      <c r="D442" s="92" t="s">
        <v>476</v>
      </c>
      <c r="E442" s="92">
        <v>11</v>
      </c>
      <c r="F442" s="287" t="s">
        <v>475</v>
      </c>
      <c r="H442" s="286">
        <f>'4-Отчет за собствения капитал'!M17</f>
        <v>0</v>
      </c>
    </row>
    <row r="443" spans="1:8">
      <c r="A443" s="92" t="str">
        <f t="shared" si="30"/>
        <v>Уеб медия груп АД</v>
      </c>
      <c r="B443" s="92" t="str">
        <f t="shared" si="31"/>
        <v>131387286</v>
      </c>
      <c r="C443" s="360">
        <f t="shared" si="32"/>
        <v>45657</v>
      </c>
      <c r="D443" s="92" t="s">
        <v>478</v>
      </c>
      <c r="E443" s="92">
        <v>11</v>
      </c>
      <c r="F443" s="287" t="s">
        <v>477</v>
      </c>
      <c r="H443" s="286">
        <f>'4-Отчет за собствения капитал'!M18</f>
        <v>0</v>
      </c>
    </row>
    <row r="444" spans="1:8">
      <c r="A444" s="92" t="str">
        <f t="shared" si="30"/>
        <v>Уеб медия груп АД</v>
      </c>
      <c r="B444" s="92" t="str">
        <f t="shared" si="31"/>
        <v>131387286</v>
      </c>
      <c r="C444" s="360">
        <f t="shared" si="32"/>
        <v>45657</v>
      </c>
      <c r="D444" s="92" t="s">
        <v>480</v>
      </c>
      <c r="E444" s="92">
        <v>11</v>
      </c>
      <c r="F444" s="287" t="s">
        <v>479</v>
      </c>
      <c r="H444" s="286">
        <f>'4-Отчет за собствения капитал'!M19</f>
        <v>0</v>
      </c>
    </row>
    <row r="445" spans="1:8">
      <c r="A445" s="92" t="str">
        <f t="shared" si="30"/>
        <v>Уеб медия груп АД</v>
      </c>
      <c r="B445" s="92" t="str">
        <f t="shared" si="31"/>
        <v>131387286</v>
      </c>
      <c r="C445" s="360">
        <f t="shared" si="32"/>
        <v>45657</v>
      </c>
      <c r="D445" s="92" t="s">
        <v>482</v>
      </c>
      <c r="E445" s="92">
        <v>11</v>
      </c>
      <c r="F445" s="287" t="s">
        <v>481</v>
      </c>
      <c r="H445" s="286">
        <f>'4-Отчет за собствения капитал'!M20</f>
        <v>0</v>
      </c>
    </row>
    <row r="446" spans="1:8">
      <c r="A446" s="92" t="str">
        <f t="shared" si="30"/>
        <v>Уеб медия груп АД</v>
      </c>
      <c r="B446" s="92" t="str">
        <f t="shared" si="31"/>
        <v>131387286</v>
      </c>
      <c r="C446" s="360">
        <f t="shared" si="32"/>
        <v>45657</v>
      </c>
      <c r="D446" s="92" t="s">
        <v>484</v>
      </c>
      <c r="E446" s="92">
        <v>11</v>
      </c>
      <c r="F446" s="287" t="s">
        <v>483</v>
      </c>
      <c r="H446" s="286">
        <f>'4-Отчет за собствения капитал'!M21</f>
        <v>0</v>
      </c>
    </row>
    <row r="447" spans="1:8">
      <c r="A447" s="92" t="str">
        <f t="shared" si="30"/>
        <v>Уеб медия груп АД</v>
      </c>
      <c r="B447" s="92" t="str">
        <f t="shared" si="31"/>
        <v>131387286</v>
      </c>
      <c r="C447" s="360">
        <f t="shared" si="32"/>
        <v>45657</v>
      </c>
      <c r="D447" s="92" t="s">
        <v>486</v>
      </c>
      <c r="E447" s="92">
        <v>11</v>
      </c>
      <c r="F447" s="287" t="s">
        <v>485</v>
      </c>
      <c r="H447" s="286">
        <f>'4-Отчет за собствения капитал'!M22</f>
        <v>0</v>
      </c>
    </row>
    <row r="448" spans="1:8">
      <c r="A448" s="92" t="str">
        <f t="shared" si="30"/>
        <v>Уеб медия груп АД</v>
      </c>
      <c r="B448" s="92" t="str">
        <f t="shared" si="31"/>
        <v>131387286</v>
      </c>
      <c r="C448" s="360">
        <f t="shared" si="32"/>
        <v>45657</v>
      </c>
      <c r="D448" s="92" t="s">
        <v>488</v>
      </c>
      <c r="E448" s="92">
        <v>11</v>
      </c>
      <c r="F448" s="287" t="s">
        <v>487</v>
      </c>
      <c r="H448" s="286">
        <f>'4-Отчет за собствения капитал'!M23</f>
        <v>0</v>
      </c>
    </row>
    <row r="449" spans="1:8">
      <c r="A449" s="92" t="str">
        <f t="shared" si="30"/>
        <v>Уеб медия груп АД</v>
      </c>
      <c r="B449" s="92" t="str">
        <f t="shared" si="31"/>
        <v>131387286</v>
      </c>
      <c r="C449" s="360">
        <f t="shared" si="32"/>
        <v>45657</v>
      </c>
      <c r="D449" s="92" t="s">
        <v>490</v>
      </c>
      <c r="E449" s="92">
        <v>11</v>
      </c>
      <c r="F449" s="287" t="s">
        <v>489</v>
      </c>
      <c r="H449" s="286">
        <f>'4-Отчет за собствения капитал'!M24</f>
        <v>0</v>
      </c>
    </row>
    <row r="450" spans="1:8">
      <c r="A450" s="92" t="str">
        <f t="shared" si="30"/>
        <v>Уеб медия груп АД</v>
      </c>
      <c r="B450" s="92" t="str">
        <f t="shared" si="31"/>
        <v>131387286</v>
      </c>
      <c r="C450" s="360">
        <f t="shared" si="32"/>
        <v>45657</v>
      </c>
      <c r="D450" s="92" t="s">
        <v>492</v>
      </c>
      <c r="E450" s="92">
        <v>11</v>
      </c>
      <c r="F450" s="287" t="s">
        <v>491</v>
      </c>
      <c r="H450" s="286">
        <f>'4-Отчет за собствения капитал'!M25</f>
        <v>0</v>
      </c>
    </row>
    <row r="451" spans="1:8">
      <c r="A451" s="92" t="str">
        <f t="shared" si="30"/>
        <v>Уеб медия груп АД</v>
      </c>
      <c r="B451" s="92" t="str">
        <f t="shared" si="31"/>
        <v>131387286</v>
      </c>
      <c r="C451" s="360">
        <f t="shared" si="32"/>
        <v>45657</v>
      </c>
      <c r="D451" s="92" t="s">
        <v>494</v>
      </c>
      <c r="E451" s="92">
        <v>11</v>
      </c>
      <c r="F451" s="287" t="s">
        <v>493</v>
      </c>
      <c r="H451" s="286">
        <f>'4-Отчет за собствения капитал'!M26</f>
        <v>0</v>
      </c>
    </row>
    <row r="452" spans="1:8">
      <c r="A452" s="92" t="str">
        <f t="shared" si="30"/>
        <v>Уеб медия груп АД</v>
      </c>
      <c r="B452" s="92" t="str">
        <f t="shared" si="31"/>
        <v>131387286</v>
      </c>
      <c r="C452" s="360">
        <f t="shared" si="32"/>
        <v>45657</v>
      </c>
      <c r="D452" s="92" t="s">
        <v>495</v>
      </c>
      <c r="E452" s="92">
        <v>11</v>
      </c>
      <c r="F452" s="287" t="s">
        <v>489</v>
      </c>
      <c r="H452" s="286">
        <f>'4-Отчет за собствения капитал'!M27</f>
        <v>0</v>
      </c>
    </row>
    <row r="453" spans="1:8">
      <c r="A453" s="92" t="str">
        <f t="shared" si="30"/>
        <v>Уеб медия груп АД</v>
      </c>
      <c r="B453" s="92" t="str">
        <f t="shared" si="31"/>
        <v>131387286</v>
      </c>
      <c r="C453" s="360">
        <f t="shared" si="32"/>
        <v>45657</v>
      </c>
      <c r="D453" s="92" t="s">
        <v>496</v>
      </c>
      <c r="E453" s="92">
        <v>11</v>
      </c>
      <c r="F453" s="287" t="s">
        <v>491</v>
      </c>
      <c r="H453" s="286">
        <f>'4-Отчет за собствения капитал'!M28</f>
        <v>0</v>
      </c>
    </row>
    <row r="454" spans="1:8">
      <c r="A454" s="92" t="str">
        <f t="shared" si="30"/>
        <v>Уеб медия груп АД</v>
      </c>
      <c r="B454" s="92" t="str">
        <f t="shared" si="31"/>
        <v>131387286</v>
      </c>
      <c r="C454" s="360">
        <f t="shared" si="32"/>
        <v>45657</v>
      </c>
      <c r="D454" s="92" t="s">
        <v>498</v>
      </c>
      <c r="E454" s="92">
        <v>11</v>
      </c>
      <c r="F454" s="287" t="s">
        <v>497</v>
      </c>
      <c r="H454" s="286">
        <f>'4-Отчет за собствения капитал'!M29</f>
        <v>0</v>
      </c>
    </row>
    <row r="455" spans="1:8">
      <c r="A455" s="92" t="str">
        <f t="shared" si="30"/>
        <v>Уеб медия груп АД</v>
      </c>
      <c r="B455" s="92" t="str">
        <f t="shared" si="31"/>
        <v>131387286</v>
      </c>
      <c r="C455" s="360">
        <f t="shared" si="32"/>
        <v>45657</v>
      </c>
      <c r="D455" s="92" t="s">
        <v>500</v>
      </c>
      <c r="E455" s="92">
        <v>11</v>
      </c>
      <c r="F455" s="287" t="s">
        <v>499</v>
      </c>
      <c r="H455" s="286">
        <f>'4-Отчет за собствения капитал'!M30</f>
        <v>0</v>
      </c>
    </row>
    <row r="456" spans="1:8">
      <c r="A456" s="92" t="str">
        <f t="shared" si="30"/>
        <v>Уеб медия груп АД</v>
      </c>
      <c r="B456" s="92" t="str">
        <f t="shared" si="31"/>
        <v>131387286</v>
      </c>
      <c r="C456" s="360">
        <f t="shared" si="32"/>
        <v>45657</v>
      </c>
      <c r="D456" s="92" t="s">
        <v>502</v>
      </c>
      <c r="E456" s="92">
        <v>11</v>
      </c>
      <c r="F456" s="287" t="s">
        <v>501</v>
      </c>
      <c r="H456" s="286">
        <f>'4-Отчет за собствения капитал'!M31</f>
        <v>0</v>
      </c>
    </row>
    <row r="457" spans="1:8">
      <c r="A457" s="92" t="str">
        <f t="shared" si="30"/>
        <v>Уеб медия груп АД</v>
      </c>
      <c r="B457" s="92" t="str">
        <f t="shared" si="31"/>
        <v>131387286</v>
      </c>
      <c r="C457" s="360">
        <f t="shared" si="32"/>
        <v>45657</v>
      </c>
      <c r="D457" s="92" t="s">
        <v>504</v>
      </c>
      <c r="E457" s="92">
        <v>11</v>
      </c>
      <c r="F457" s="287" t="s">
        <v>503</v>
      </c>
      <c r="H457" s="286">
        <f>'4-Отчет за собствения капитал'!M32</f>
        <v>0</v>
      </c>
    </row>
    <row r="458" spans="1:8">
      <c r="A458" s="92" t="str">
        <f t="shared" si="30"/>
        <v>Уеб медия груп АД</v>
      </c>
      <c r="B458" s="92" t="str">
        <f t="shared" si="31"/>
        <v>131387286</v>
      </c>
      <c r="C458" s="360">
        <f t="shared" si="32"/>
        <v>45657</v>
      </c>
      <c r="D458" s="92" t="s">
        <v>506</v>
      </c>
      <c r="E458" s="92">
        <v>11</v>
      </c>
      <c r="F458" s="287" t="s">
        <v>505</v>
      </c>
      <c r="H458" s="286">
        <f>'4-Отчет за собствения капитал'!M33</f>
        <v>0</v>
      </c>
    </row>
    <row r="459" spans="1:8">
      <c r="A459" s="92" t="str">
        <f t="shared" si="30"/>
        <v>Уеб медия груп АД</v>
      </c>
      <c r="B459" s="92" t="str">
        <f t="shared" si="31"/>
        <v>131387286</v>
      </c>
      <c r="C459" s="360">
        <f t="shared" si="32"/>
        <v>45657</v>
      </c>
      <c r="D459" s="92" t="s">
        <v>508</v>
      </c>
      <c r="E459" s="92">
        <v>11</v>
      </c>
      <c r="F459" s="287" t="s">
        <v>507</v>
      </c>
      <c r="H459" s="286">
        <f>'4-Отчет за собствения капитал'!M34</f>
        <v>0</v>
      </c>
    </row>
    <row r="460" spans="1:8" s="285" customFormat="1">
      <c r="C460" s="359"/>
      <c r="F460" s="288" t="s">
        <v>573</v>
      </c>
    </row>
    <row r="461" spans="1:8" s="285" customFormat="1">
      <c r="C461" s="359"/>
      <c r="F461" s="288" t="s">
        <v>570</v>
      </c>
    </row>
    <row r="462" spans="1:8" s="285" customFormat="1">
      <c r="C462" s="359"/>
      <c r="F462" s="288" t="s">
        <v>571</v>
      </c>
    </row>
    <row r="463" spans="1:8" s="285" customFormat="1">
      <c r="C463" s="359"/>
      <c r="F463" s="288" t="s">
        <v>572</v>
      </c>
    </row>
    <row r="464" spans="1:8">
      <c r="A464" s="92" t="str">
        <f t="shared" ref="A464:A503" si="33">pdeName</f>
        <v>Уеб медия груп АД</v>
      </c>
      <c r="B464" s="92" t="str">
        <f t="shared" ref="B464:B503" si="34">pdeBulstat</f>
        <v>131387286</v>
      </c>
      <c r="C464" s="360">
        <f t="shared" ref="C464:C503" si="35">endDate</f>
        <v>45657</v>
      </c>
      <c r="D464" s="92" t="s">
        <v>519</v>
      </c>
      <c r="E464" s="92">
        <v>1</v>
      </c>
      <c r="F464" s="92" t="s">
        <v>518</v>
      </c>
      <c r="H464" s="286">
        <f>'Справка 5'!C27</f>
        <v>3662</v>
      </c>
    </row>
    <row r="465" spans="1:8">
      <c r="A465" s="92" t="str">
        <f t="shared" si="33"/>
        <v>Уеб медия груп АД</v>
      </c>
      <c r="B465" s="92" t="str">
        <f t="shared" si="34"/>
        <v>131387286</v>
      </c>
      <c r="C465" s="360">
        <f t="shared" si="35"/>
        <v>45657</v>
      </c>
      <c r="D465" s="92" t="s">
        <v>521</v>
      </c>
      <c r="E465" s="92">
        <v>1</v>
      </c>
      <c r="F465" s="92" t="s">
        <v>520</v>
      </c>
      <c r="H465" s="286">
        <f>'Справка 5'!C44</f>
        <v>0</v>
      </c>
    </row>
    <row r="466" spans="1:8">
      <c r="A466" s="92" t="str">
        <f t="shared" si="33"/>
        <v>Уеб медия груп АД</v>
      </c>
      <c r="B466" s="92" t="str">
        <f t="shared" si="34"/>
        <v>131387286</v>
      </c>
      <c r="C466" s="360">
        <f t="shared" si="35"/>
        <v>45657</v>
      </c>
      <c r="D466" s="92" t="s">
        <v>524</v>
      </c>
      <c r="E466" s="92">
        <v>1</v>
      </c>
      <c r="F466" s="92" t="s">
        <v>522</v>
      </c>
      <c r="H466" s="286">
        <f>'Справка 5'!C61</f>
        <v>0</v>
      </c>
    </row>
    <row r="467" spans="1:8">
      <c r="A467" s="92" t="str">
        <f t="shared" si="33"/>
        <v>Уеб медия груп АД</v>
      </c>
      <c r="B467" s="92" t="str">
        <f t="shared" si="34"/>
        <v>131387286</v>
      </c>
      <c r="C467" s="360">
        <f t="shared" si="35"/>
        <v>45657</v>
      </c>
      <c r="D467" s="92" t="s">
        <v>526</v>
      </c>
      <c r="E467" s="92">
        <v>1</v>
      </c>
      <c r="F467" s="92" t="s">
        <v>525</v>
      </c>
      <c r="H467" s="286">
        <f>'Справка 5'!C78</f>
        <v>0</v>
      </c>
    </row>
    <row r="468" spans="1:8">
      <c r="A468" s="92" t="str">
        <f t="shared" si="33"/>
        <v>Уеб медия груп АД</v>
      </c>
      <c r="B468" s="92" t="str">
        <f t="shared" si="34"/>
        <v>131387286</v>
      </c>
      <c r="C468" s="360">
        <f t="shared" si="35"/>
        <v>45657</v>
      </c>
      <c r="D468" s="92" t="s">
        <v>528</v>
      </c>
      <c r="E468" s="92">
        <v>1</v>
      </c>
      <c r="F468" s="92" t="s">
        <v>517</v>
      </c>
      <c r="H468" s="286">
        <f>'Справка 5'!C79</f>
        <v>3662</v>
      </c>
    </row>
    <row r="469" spans="1:8">
      <c r="A469" s="92" t="str">
        <f t="shared" si="33"/>
        <v>Уеб медия груп АД</v>
      </c>
      <c r="B469" s="92" t="str">
        <f t="shared" si="34"/>
        <v>131387286</v>
      </c>
      <c r="C469" s="360">
        <f t="shared" si="35"/>
        <v>45657</v>
      </c>
      <c r="D469" s="92" t="s">
        <v>530</v>
      </c>
      <c r="E469" s="92">
        <v>1</v>
      </c>
      <c r="F469" s="92" t="s">
        <v>518</v>
      </c>
      <c r="H469" s="286">
        <f>'Справка 5'!C97</f>
        <v>0</v>
      </c>
    </row>
    <row r="470" spans="1:8">
      <c r="A470" s="92" t="str">
        <f t="shared" si="33"/>
        <v>Уеб медия груп АД</v>
      </c>
      <c r="B470" s="92" t="str">
        <f t="shared" si="34"/>
        <v>131387286</v>
      </c>
      <c r="C470" s="360">
        <f t="shared" si="35"/>
        <v>45657</v>
      </c>
      <c r="D470" s="92" t="s">
        <v>531</v>
      </c>
      <c r="E470" s="92">
        <v>1</v>
      </c>
      <c r="F470" s="92" t="s">
        <v>520</v>
      </c>
      <c r="H470" s="286">
        <f>'Справка 5'!C114</f>
        <v>0</v>
      </c>
    </row>
    <row r="471" spans="1:8">
      <c r="A471" s="92" t="str">
        <f t="shared" si="33"/>
        <v>Уеб медия груп АД</v>
      </c>
      <c r="B471" s="92" t="str">
        <f t="shared" si="34"/>
        <v>131387286</v>
      </c>
      <c r="C471" s="360">
        <f t="shared" si="35"/>
        <v>45657</v>
      </c>
      <c r="D471" s="92" t="s">
        <v>532</v>
      </c>
      <c r="E471" s="92">
        <v>1</v>
      </c>
      <c r="F471" s="92" t="s">
        <v>522</v>
      </c>
      <c r="H471" s="286">
        <f>'Справка 5'!C131</f>
        <v>0</v>
      </c>
    </row>
    <row r="472" spans="1:8">
      <c r="A472" s="92" t="str">
        <f t="shared" si="33"/>
        <v>Уеб медия груп АД</v>
      </c>
      <c r="B472" s="92" t="str">
        <f t="shared" si="34"/>
        <v>131387286</v>
      </c>
      <c r="C472" s="360">
        <f t="shared" si="35"/>
        <v>45657</v>
      </c>
      <c r="D472" s="92" t="s">
        <v>533</v>
      </c>
      <c r="E472" s="92">
        <v>1</v>
      </c>
      <c r="F472" s="92" t="s">
        <v>525</v>
      </c>
      <c r="H472" s="286">
        <f>'Справка 5'!C148</f>
        <v>0</v>
      </c>
    </row>
    <row r="473" spans="1:8">
      <c r="A473" s="92" t="str">
        <f t="shared" si="33"/>
        <v>Уеб медия груп АД</v>
      </c>
      <c r="B473" s="92" t="str">
        <f t="shared" si="34"/>
        <v>131387286</v>
      </c>
      <c r="C473" s="360">
        <f t="shared" si="35"/>
        <v>45657</v>
      </c>
      <c r="D473" s="92" t="s">
        <v>535</v>
      </c>
      <c r="E473" s="92">
        <v>1</v>
      </c>
      <c r="F473" s="92" t="s">
        <v>529</v>
      </c>
      <c r="H473" s="286">
        <f>'Справка 5'!C149</f>
        <v>0</v>
      </c>
    </row>
    <row r="474" spans="1:8">
      <c r="A474" s="92" t="str">
        <f t="shared" si="33"/>
        <v>Уеб медия груп АД</v>
      </c>
      <c r="B474" s="92" t="str">
        <f t="shared" si="34"/>
        <v>131387286</v>
      </c>
      <c r="C474" s="360">
        <f t="shared" si="35"/>
        <v>45657</v>
      </c>
      <c r="D474" s="92" t="s">
        <v>519</v>
      </c>
      <c r="E474" s="92">
        <v>2</v>
      </c>
      <c r="F474" s="92" t="s">
        <v>518</v>
      </c>
      <c r="H474" s="286">
        <f>'Справка 5'!D27</f>
        <v>0</v>
      </c>
    </row>
    <row r="475" spans="1:8">
      <c r="A475" s="92" t="str">
        <f t="shared" si="33"/>
        <v>Уеб медия груп АД</v>
      </c>
      <c r="B475" s="92" t="str">
        <f t="shared" si="34"/>
        <v>131387286</v>
      </c>
      <c r="C475" s="360">
        <f t="shared" si="35"/>
        <v>45657</v>
      </c>
      <c r="D475" s="92" t="s">
        <v>521</v>
      </c>
      <c r="E475" s="92">
        <v>2</v>
      </c>
      <c r="F475" s="92" t="s">
        <v>520</v>
      </c>
      <c r="H475" s="286">
        <f>'Справка 5'!D44</f>
        <v>0</v>
      </c>
    </row>
    <row r="476" spans="1:8">
      <c r="A476" s="92" t="str">
        <f t="shared" si="33"/>
        <v>Уеб медия груп АД</v>
      </c>
      <c r="B476" s="92" t="str">
        <f t="shared" si="34"/>
        <v>131387286</v>
      </c>
      <c r="C476" s="360">
        <f t="shared" si="35"/>
        <v>45657</v>
      </c>
      <c r="D476" s="92" t="s">
        <v>524</v>
      </c>
      <c r="E476" s="92">
        <v>2</v>
      </c>
      <c r="F476" s="92" t="s">
        <v>522</v>
      </c>
      <c r="H476" s="286">
        <f>'Справка 5'!D61</f>
        <v>0</v>
      </c>
    </row>
    <row r="477" spans="1:8">
      <c r="A477" s="92" t="str">
        <f t="shared" si="33"/>
        <v>Уеб медия груп АД</v>
      </c>
      <c r="B477" s="92" t="str">
        <f t="shared" si="34"/>
        <v>131387286</v>
      </c>
      <c r="C477" s="360">
        <f t="shared" si="35"/>
        <v>45657</v>
      </c>
      <c r="D477" s="92" t="s">
        <v>526</v>
      </c>
      <c r="E477" s="92">
        <v>2</v>
      </c>
      <c r="F477" s="92" t="s">
        <v>525</v>
      </c>
      <c r="H477" s="286">
        <f>'Справка 5'!D78</f>
        <v>0</v>
      </c>
    </row>
    <row r="478" spans="1:8">
      <c r="A478" s="92" t="str">
        <f t="shared" si="33"/>
        <v>Уеб медия груп АД</v>
      </c>
      <c r="B478" s="92" t="str">
        <f t="shared" si="34"/>
        <v>131387286</v>
      </c>
      <c r="C478" s="360">
        <f t="shared" si="35"/>
        <v>45657</v>
      </c>
      <c r="D478" s="92" t="s">
        <v>528</v>
      </c>
      <c r="E478" s="92">
        <v>2</v>
      </c>
      <c r="F478" s="92" t="s">
        <v>517</v>
      </c>
      <c r="H478" s="286">
        <f>'Справка 5'!D79</f>
        <v>0</v>
      </c>
    </row>
    <row r="479" spans="1:8">
      <c r="A479" s="92" t="str">
        <f t="shared" si="33"/>
        <v>Уеб медия груп АД</v>
      </c>
      <c r="B479" s="92" t="str">
        <f t="shared" si="34"/>
        <v>131387286</v>
      </c>
      <c r="C479" s="360">
        <f t="shared" si="35"/>
        <v>45657</v>
      </c>
      <c r="D479" s="92" t="s">
        <v>530</v>
      </c>
      <c r="E479" s="92">
        <v>2</v>
      </c>
      <c r="F479" s="92" t="s">
        <v>518</v>
      </c>
      <c r="H479" s="286">
        <f>'Справка 5'!D97</f>
        <v>0</v>
      </c>
    </row>
    <row r="480" spans="1:8">
      <c r="A480" s="92" t="str">
        <f t="shared" si="33"/>
        <v>Уеб медия груп АД</v>
      </c>
      <c r="B480" s="92" t="str">
        <f t="shared" si="34"/>
        <v>131387286</v>
      </c>
      <c r="C480" s="360">
        <f t="shared" si="35"/>
        <v>45657</v>
      </c>
      <c r="D480" s="92" t="s">
        <v>531</v>
      </c>
      <c r="E480" s="92">
        <v>2</v>
      </c>
      <c r="F480" s="92" t="s">
        <v>520</v>
      </c>
      <c r="H480" s="286">
        <f>'Справка 5'!D114</f>
        <v>0</v>
      </c>
    </row>
    <row r="481" spans="1:8">
      <c r="A481" s="92" t="str">
        <f t="shared" si="33"/>
        <v>Уеб медия груп АД</v>
      </c>
      <c r="B481" s="92" t="str">
        <f t="shared" si="34"/>
        <v>131387286</v>
      </c>
      <c r="C481" s="360">
        <f t="shared" si="35"/>
        <v>45657</v>
      </c>
      <c r="D481" s="92" t="s">
        <v>532</v>
      </c>
      <c r="E481" s="92">
        <v>2</v>
      </c>
      <c r="F481" s="92" t="s">
        <v>522</v>
      </c>
      <c r="H481" s="286">
        <f>'Справка 5'!D131</f>
        <v>0</v>
      </c>
    </row>
    <row r="482" spans="1:8">
      <c r="A482" s="92" t="str">
        <f t="shared" si="33"/>
        <v>Уеб медия груп АД</v>
      </c>
      <c r="B482" s="92" t="str">
        <f t="shared" si="34"/>
        <v>131387286</v>
      </c>
      <c r="C482" s="360">
        <f t="shared" si="35"/>
        <v>45657</v>
      </c>
      <c r="D482" s="92" t="s">
        <v>533</v>
      </c>
      <c r="E482" s="92">
        <v>2</v>
      </c>
      <c r="F482" s="92" t="s">
        <v>525</v>
      </c>
      <c r="H482" s="286">
        <f>'Справка 5'!D148</f>
        <v>0</v>
      </c>
    </row>
    <row r="483" spans="1:8">
      <c r="A483" s="92" t="str">
        <f t="shared" si="33"/>
        <v>Уеб медия груп АД</v>
      </c>
      <c r="B483" s="92" t="str">
        <f t="shared" si="34"/>
        <v>131387286</v>
      </c>
      <c r="C483" s="360">
        <f t="shared" si="35"/>
        <v>45657</v>
      </c>
      <c r="D483" s="92" t="s">
        <v>535</v>
      </c>
      <c r="E483" s="92">
        <v>2</v>
      </c>
      <c r="F483" s="92" t="s">
        <v>529</v>
      </c>
      <c r="H483" s="286">
        <f>'Справка 5'!D149</f>
        <v>0</v>
      </c>
    </row>
    <row r="484" spans="1:8">
      <c r="A484" s="92" t="str">
        <f t="shared" si="33"/>
        <v>Уеб медия груп АД</v>
      </c>
      <c r="B484" s="92" t="str">
        <f t="shared" si="34"/>
        <v>131387286</v>
      </c>
      <c r="C484" s="360">
        <f t="shared" si="35"/>
        <v>45657</v>
      </c>
      <c r="D484" s="92" t="s">
        <v>519</v>
      </c>
      <c r="E484" s="92">
        <v>3</v>
      </c>
      <c r="F484" s="92" t="s">
        <v>518</v>
      </c>
      <c r="H484" s="286">
        <f>'Справка 5'!E27</f>
        <v>0</v>
      </c>
    </row>
    <row r="485" spans="1:8">
      <c r="A485" s="92" t="str">
        <f t="shared" si="33"/>
        <v>Уеб медия груп АД</v>
      </c>
      <c r="B485" s="92" t="str">
        <f t="shared" si="34"/>
        <v>131387286</v>
      </c>
      <c r="C485" s="360">
        <f t="shared" si="35"/>
        <v>45657</v>
      </c>
      <c r="D485" s="92" t="s">
        <v>521</v>
      </c>
      <c r="E485" s="92">
        <v>3</v>
      </c>
      <c r="F485" s="92" t="s">
        <v>520</v>
      </c>
      <c r="H485" s="286">
        <f>'Справка 5'!E44</f>
        <v>0</v>
      </c>
    </row>
    <row r="486" spans="1:8">
      <c r="A486" s="92" t="str">
        <f t="shared" si="33"/>
        <v>Уеб медия груп АД</v>
      </c>
      <c r="B486" s="92" t="str">
        <f t="shared" si="34"/>
        <v>131387286</v>
      </c>
      <c r="C486" s="360">
        <f t="shared" si="35"/>
        <v>45657</v>
      </c>
      <c r="D486" s="92" t="s">
        <v>524</v>
      </c>
      <c r="E486" s="92">
        <v>3</v>
      </c>
      <c r="F486" s="92" t="s">
        <v>522</v>
      </c>
      <c r="H486" s="286">
        <f>'Справка 5'!E61</f>
        <v>0</v>
      </c>
    </row>
    <row r="487" spans="1:8">
      <c r="A487" s="92" t="str">
        <f t="shared" si="33"/>
        <v>Уеб медия груп АД</v>
      </c>
      <c r="B487" s="92" t="str">
        <f t="shared" si="34"/>
        <v>131387286</v>
      </c>
      <c r="C487" s="360">
        <f t="shared" si="35"/>
        <v>45657</v>
      </c>
      <c r="D487" s="92" t="s">
        <v>526</v>
      </c>
      <c r="E487" s="92">
        <v>3</v>
      </c>
      <c r="F487" s="92" t="s">
        <v>525</v>
      </c>
      <c r="H487" s="286">
        <f>'Справка 5'!E78</f>
        <v>0</v>
      </c>
    </row>
    <row r="488" spans="1:8">
      <c r="A488" s="92" t="str">
        <f t="shared" si="33"/>
        <v>Уеб медия груп АД</v>
      </c>
      <c r="B488" s="92" t="str">
        <f t="shared" si="34"/>
        <v>131387286</v>
      </c>
      <c r="C488" s="360">
        <f t="shared" si="35"/>
        <v>45657</v>
      </c>
      <c r="D488" s="92" t="s">
        <v>528</v>
      </c>
      <c r="E488" s="92">
        <v>3</v>
      </c>
      <c r="F488" s="92" t="s">
        <v>517</v>
      </c>
      <c r="H488" s="286">
        <f>'Справка 5'!E79</f>
        <v>0</v>
      </c>
    </row>
    <row r="489" spans="1:8">
      <c r="A489" s="92" t="str">
        <f t="shared" si="33"/>
        <v>Уеб медия груп АД</v>
      </c>
      <c r="B489" s="92" t="str">
        <f t="shared" si="34"/>
        <v>131387286</v>
      </c>
      <c r="C489" s="360">
        <f t="shared" si="35"/>
        <v>45657</v>
      </c>
      <c r="D489" s="92" t="s">
        <v>530</v>
      </c>
      <c r="E489" s="92">
        <v>3</v>
      </c>
      <c r="F489" s="92" t="s">
        <v>518</v>
      </c>
      <c r="H489" s="286">
        <f>'Справка 5'!E97</f>
        <v>0</v>
      </c>
    </row>
    <row r="490" spans="1:8">
      <c r="A490" s="92" t="str">
        <f t="shared" si="33"/>
        <v>Уеб медия груп АД</v>
      </c>
      <c r="B490" s="92" t="str">
        <f t="shared" si="34"/>
        <v>131387286</v>
      </c>
      <c r="C490" s="360">
        <f t="shared" si="35"/>
        <v>45657</v>
      </c>
      <c r="D490" s="92" t="s">
        <v>531</v>
      </c>
      <c r="E490" s="92">
        <v>3</v>
      </c>
      <c r="F490" s="92" t="s">
        <v>520</v>
      </c>
      <c r="H490" s="286">
        <f>'Справка 5'!E114</f>
        <v>0</v>
      </c>
    </row>
    <row r="491" spans="1:8">
      <c r="A491" s="92" t="str">
        <f t="shared" si="33"/>
        <v>Уеб медия груп АД</v>
      </c>
      <c r="B491" s="92" t="str">
        <f t="shared" si="34"/>
        <v>131387286</v>
      </c>
      <c r="C491" s="360">
        <f t="shared" si="35"/>
        <v>45657</v>
      </c>
      <c r="D491" s="92" t="s">
        <v>532</v>
      </c>
      <c r="E491" s="92">
        <v>3</v>
      </c>
      <c r="F491" s="92" t="s">
        <v>522</v>
      </c>
      <c r="H491" s="286">
        <f>'Справка 5'!E131</f>
        <v>0</v>
      </c>
    </row>
    <row r="492" spans="1:8">
      <c r="A492" s="92" t="str">
        <f t="shared" si="33"/>
        <v>Уеб медия груп АД</v>
      </c>
      <c r="B492" s="92" t="str">
        <f t="shared" si="34"/>
        <v>131387286</v>
      </c>
      <c r="C492" s="360">
        <f t="shared" si="35"/>
        <v>45657</v>
      </c>
      <c r="D492" s="92" t="s">
        <v>533</v>
      </c>
      <c r="E492" s="92">
        <v>3</v>
      </c>
      <c r="F492" s="92" t="s">
        <v>525</v>
      </c>
      <c r="H492" s="286">
        <f>'Справка 5'!E148</f>
        <v>0</v>
      </c>
    </row>
    <row r="493" spans="1:8">
      <c r="A493" s="92" t="str">
        <f t="shared" si="33"/>
        <v>Уеб медия груп АД</v>
      </c>
      <c r="B493" s="92" t="str">
        <f t="shared" si="34"/>
        <v>131387286</v>
      </c>
      <c r="C493" s="360">
        <f t="shared" si="35"/>
        <v>45657</v>
      </c>
      <c r="D493" s="92" t="s">
        <v>535</v>
      </c>
      <c r="E493" s="92">
        <v>3</v>
      </c>
      <c r="F493" s="92" t="s">
        <v>529</v>
      </c>
      <c r="H493" s="286">
        <f>'Справка 5'!E149</f>
        <v>0</v>
      </c>
    </row>
    <row r="494" spans="1:8">
      <c r="A494" s="92" t="str">
        <f t="shared" si="33"/>
        <v>Уеб медия груп АД</v>
      </c>
      <c r="B494" s="92" t="str">
        <f t="shared" si="34"/>
        <v>131387286</v>
      </c>
      <c r="C494" s="360">
        <f t="shared" si="35"/>
        <v>45657</v>
      </c>
      <c r="D494" s="92" t="s">
        <v>519</v>
      </c>
      <c r="E494" s="92">
        <v>4</v>
      </c>
      <c r="F494" s="92" t="s">
        <v>518</v>
      </c>
      <c r="H494" s="286">
        <f>'Справка 5'!F27</f>
        <v>3662</v>
      </c>
    </row>
    <row r="495" spans="1:8">
      <c r="A495" s="92" t="str">
        <f t="shared" si="33"/>
        <v>Уеб медия груп АД</v>
      </c>
      <c r="B495" s="92" t="str">
        <f t="shared" si="34"/>
        <v>131387286</v>
      </c>
      <c r="C495" s="360">
        <f t="shared" si="35"/>
        <v>45657</v>
      </c>
      <c r="D495" s="92" t="s">
        <v>521</v>
      </c>
      <c r="E495" s="92">
        <v>4</v>
      </c>
      <c r="F495" s="92" t="s">
        <v>520</v>
      </c>
      <c r="H495" s="286">
        <f>'Справка 5'!F44</f>
        <v>0</v>
      </c>
    </row>
    <row r="496" spans="1:8">
      <c r="A496" s="92" t="str">
        <f t="shared" si="33"/>
        <v>Уеб медия груп АД</v>
      </c>
      <c r="B496" s="92" t="str">
        <f t="shared" si="34"/>
        <v>131387286</v>
      </c>
      <c r="C496" s="360">
        <f t="shared" si="35"/>
        <v>45657</v>
      </c>
      <c r="D496" s="92" t="s">
        <v>524</v>
      </c>
      <c r="E496" s="92">
        <v>4</v>
      </c>
      <c r="F496" s="92" t="s">
        <v>522</v>
      </c>
      <c r="H496" s="286">
        <f>'Справка 5'!F61</f>
        <v>0</v>
      </c>
    </row>
    <row r="497" spans="1:8">
      <c r="A497" s="92" t="str">
        <f t="shared" si="33"/>
        <v>Уеб медия груп АД</v>
      </c>
      <c r="B497" s="92" t="str">
        <f t="shared" si="34"/>
        <v>131387286</v>
      </c>
      <c r="C497" s="360">
        <f t="shared" si="35"/>
        <v>45657</v>
      </c>
      <c r="D497" s="92" t="s">
        <v>526</v>
      </c>
      <c r="E497" s="92">
        <v>4</v>
      </c>
      <c r="F497" s="92" t="s">
        <v>525</v>
      </c>
      <c r="H497" s="286">
        <f>'Справка 5'!F78</f>
        <v>0</v>
      </c>
    </row>
    <row r="498" spans="1:8">
      <c r="A498" s="92" t="str">
        <f t="shared" si="33"/>
        <v>Уеб медия груп АД</v>
      </c>
      <c r="B498" s="92" t="str">
        <f t="shared" si="34"/>
        <v>131387286</v>
      </c>
      <c r="C498" s="360">
        <f t="shared" si="35"/>
        <v>45657</v>
      </c>
      <c r="D498" s="92" t="s">
        <v>528</v>
      </c>
      <c r="E498" s="92">
        <v>4</v>
      </c>
      <c r="F498" s="92" t="s">
        <v>517</v>
      </c>
      <c r="H498" s="286">
        <f>'Справка 5'!F79</f>
        <v>3662</v>
      </c>
    </row>
    <row r="499" spans="1:8">
      <c r="A499" s="92" t="str">
        <f t="shared" si="33"/>
        <v>Уеб медия груп АД</v>
      </c>
      <c r="B499" s="92" t="str">
        <f t="shared" si="34"/>
        <v>131387286</v>
      </c>
      <c r="C499" s="360">
        <f t="shared" si="35"/>
        <v>45657</v>
      </c>
      <c r="D499" s="92" t="s">
        <v>530</v>
      </c>
      <c r="E499" s="92">
        <v>4</v>
      </c>
      <c r="F499" s="92" t="s">
        <v>518</v>
      </c>
      <c r="H499" s="286">
        <f>'Справка 5'!F97</f>
        <v>0</v>
      </c>
    </row>
    <row r="500" spans="1:8">
      <c r="A500" s="92" t="str">
        <f t="shared" si="33"/>
        <v>Уеб медия груп АД</v>
      </c>
      <c r="B500" s="92" t="str">
        <f t="shared" si="34"/>
        <v>131387286</v>
      </c>
      <c r="C500" s="360">
        <f t="shared" si="35"/>
        <v>45657</v>
      </c>
      <c r="D500" s="92" t="s">
        <v>531</v>
      </c>
      <c r="E500" s="92">
        <v>4</v>
      </c>
      <c r="F500" s="92" t="s">
        <v>520</v>
      </c>
      <c r="H500" s="286">
        <f>'Справка 5'!F114</f>
        <v>0</v>
      </c>
    </row>
    <row r="501" spans="1:8">
      <c r="A501" s="92" t="str">
        <f t="shared" si="33"/>
        <v>Уеб медия груп АД</v>
      </c>
      <c r="B501" s="92" t="str">
        <f t="shared" si="34"/>
        <v>131387286</v>
      </c>
      <c r="C501" s="360">
        <f t="shared" si="35"/>
        <v>45657</v>
      </c>
      <c r="D501" s="92" t="s">
        <v>532</v>
      </c>
      <c r="E501" s="92">
        <v>4</v>
      </c>
      <c r="F501" s="92" t="s">
        <v>522</v>
      </c>
      <c r="H501" s="286">
        <f>'Справка 5'!F131</f>
        <v>0</v>
      </c>
    </row>
    <row r="502" spans="1:8">
      <c r="A502" s="92" t="str">
        <f t="shared" si="33"/>
        <v>Уеб медия груп АД</v>
      </c>
      <c r="B502" s="92" t="str">
        <f t="shared" si="34"/>
        <v>131387286</v>
      </c>
      <c r="C502" s="360">
        <f t="shared" si="35"/>
        <v>45657</v>
      </c>
      <c r="D502" s="92" t="s">
        <v>533</v>
      </c>
      <c r="E502" s="92">
        <v>4</v>
      </c>
      <c r="F502" s="92" t="s">
        <v>525</v>
      </c>
      <c r="H502" s="286">
        <f>'Справка 5'!F148</f>
        <v>0</v>
      </c>
    </row>
    <row r="503" spans="1:8">
      <c r="A503" s="92" t="str">
        <f t="shared" si="33"/>
        <v>Уеб медия груп АД</v>
      </c>
      <c r="B503" s="92" t="str">
        <f t="shared" si="34"/>
        <v>131387286</v>
      </c>
      <c r="C503" s="360">
        <f t="shared" si="35"/>
        <v>45657</v>
      </c>
      <c r="D503" s="92" t="s">
        <v>535</v>
      </c>
      <c r="E503" s="92">
        <v>4</v>
      </c>
      <c r="F503" s="92" t="s">
        <v>529</v>
      </c>
      <c r="H503" s="286">
        <f>'Справка 5'!F149</f>
        <v>0</v>
      </c>
    </row>
  </sheetData>
  <sheetProtection password="D554" sheet="1" objects="1" scenarios="1" insertRows="0"/>
  <phoneticPr fontId="19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33</vt:i4>
      </vt:variant>
    </vt:vector>
  </HeadingPairs>
  <TitlesOfParts>
    <vt:vector size="43" baseType="lpstr">
      <vt:lpstr>Начална</vt:lpstr>
      <vt:lpstr>1-Баланс</vt:lpstr>
      <vt:lpstr>2-Отчет за доходите</vt:lpstr>
      <vt:lpstr>3-Отчет за паричния поток</vt:lpstr>
      <vt:lpstr>4-Отчет за собствения капитал</vt:lpstr>
      <vt:lpstr>Справка 5</vt:lpstr>
      <vt:lpstr>Контроли</vt:lpstr>
      <vt:lpstr>Показатели</vt:lpstr>
      <vt:lpstr>Danni</vt:lpstr>
      <vt:lpstr>Nomenklaturi</vt:lpstr>
      <vt:lpstr>_authorName</vt:lpstr>
      <vt:lpstr>_consolidation</vt:lpstr>
      <vt:lpstr>_endDate</vt:lpstr>
      <vt:lpstr>_pdeReportingDate</vt:lpstr>
      <vt:lpstr>_pdeTypeList</vt:lpstr>
      <vt:lpstr>_secType</vt:lpstr>
      <vt:lpstr>authorName</vt:lpstr>
      <vt:lpstr>authorPosition</vt:lpstr>
      <vt:lpstr>endDate</vt:lpstr>
      <vt:lpstr>pdeBulstat</vt:lpstr>
      <vt:lpstr>pdeEmail</vt:lpstr>
      <vt:lpstr>pdeFax</vt:lpstr>
      <vt:lpstr>pdeLegalPower</vt:lpstr>
      <vt:lpstr>pdeManager</vt:lpstr>
      <vt:lpstr>pdeMediaWeb</vt:lpstr>
      <vt:lpstr>pdeName</vt:lpstr>
      <vt:lpstr>pdeOfficialAddress</vt:lpstr>
      <vt:lpstr>pdePhone</vt:lpstr>
      <vt:lpstr>pdePostAddress</vt:lpstr>
      <vt:lpstr>pdeReportingDate</vt:lpstr>
      <vt:lpstr>pdeType</vt:lpstr>
      <vt:lpstr>pdeWeb</vt:lpstr>
      <vt:lpstr>'1-Баланс'!Print_Area</vt:lpstr>
      <vt:lpstr>'2-Отчет за доходите'!Print_Area</vt:lpstr>
      <vt:lpstr>'4-Отчет за собствения капитал'!Print_Area</vt:lpstr>
      <vt:lpstr>Контроли!Print_Area</vt:lpstr>
      <vt:lpstr>Начална!Print_Area</vt:lpstr>
      <vt:lpstr>Показатели!Print_Area</vt:lpstr>
      <vt:lpstr>'Справка 5'!Print_Area</vt:lpstr>
      <vt:lpstr>'1-Баланс'!Print_Titles</vt:lpstr>
      <vt:lpstr>'Справка 5'!Print_Titles</vt:lpstr>
      <vt:lpstr>reportConsolidation</vt:lpstr>
      <vt:lpstr>startDate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Dimitar S. Berkov</dc:creator>
  <cp:lastModifiedBy>HP</cp:lastModifiedBy>
  <cp:lastPrinted>2016-09-14T10:20:26Z</cp:lastPrinted>
  <dcterms:created xsi:type="dcterms:W3CDTF">2006-09-16T00:00:00Z</dcterms:created>
  <dcterms:modified xsi:type="dcterms:W3CDTF">2025-01-28T10:51:32Z</dcterms:modified>
</cp:coreProperties>
</file>