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GODISHEN 2024\ГФО УМГ FINAL 2024  - 27.03.2025 КФН БФБ\"/>
    </mc:Choice>
  </mc:AlternateContent>
  <bookViews>
    <workbookView xWindow="0" yWindow="0" windowWidth="28800" windowHeight="11700" tabRatio="814" activeTab="6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D44" i="9" l="1"/>
  <c r="C44" i="9"/>
  <c r="E27" i="8"/>
  <c r="G30" i="4" l="1"/>
  <c r="C75" i="4"/>
  <c r="D75" i="4"/>
  <c r="H89" i="2" l="1"/>
  <c r="H56" i="2"/>
  <c r="D76" i="4"/>
  <c r="H941" i="2"/>
  <c r="H52" i="2"/>
  <c r="D40" i="9"/>
  <c r="C22" i="5"/>
  <c r="H137" i="2" s="1"/>
  <c r="H118" i="2"/>
  <c r="A3" i="2"/>
  <c r="B3" i="2"/>
  <c r="H3" i="2"/>
  <c r="A4" i="2"/>
  <c r="B4" i="2"/>
  <c r="H4" i="2"/>
  <c r="A5" i="2"/>
  <c r="B5" i="2"/>
  <c r="H5" i="2"/>
  <c r="A6" i="2"/>
  <c r="B6" i="2"/>
  <c r="H6" i="2"/>
  <c r="A7" i="2"/>
  <c r="B7" i="2"/>
  <c r="H7" i="2"/>
  <c r="A8" i="2"/>
  <c r="B8" i="2"/>
  <c r="H8" i="2"/>
  <c r="A9" i="2"/>
  <c r="B9" i="2"/>
  <c r="H9" i="2"/>
  <c r="A10" i="2"/>
  <c r="B10" i="2"/>
  <c r="H10" i="2"/>
  <c r="A11" i="2"/>
  <c r="B11" i="2"/>
  <c r="A12" i="2"/>
  <c r="B12" i="2"/>
  <c r="H12" i="2"/>
  <c r="A13" i="2"/>
  <c r="B13" i="2"/>
  <c r="H13" i="2"/>
  <c r="A14" i="2"/>
  <c r="B14" i="2"/>
  <c r="H14" i="2"/>
  <c r="A15" i="2"/>
  <c r="B15" i="2"/>
  <c r="H15" i="2"/>
  <c r="A16" i="2"/>
  <c r="B16" i="2"/>
  <c r="H16" i="2"/>
  <c r="A17" i="2"/>
  <c r="B17" i="2"/>
  <c r="H17" i="2"/>
  <c r="A18" i="2"/>
  <c r="B18" i="2"/>
  <c r="A19" i="2"/>
  <c r="B19" i="2"/>
  <c r="H19" i="2"/>
  <c r="A20" i="2"/>
  <c r="B20" i="2"/>
  <c r="H20" i="2"/>
  <c r="A21" i="2"/>
  <c r="B21" i="2"/>
  <c r="A22" i="2"/>
  <c r="B22" i="2"/>
  <c r="A23" i="2"/>
  <c r="B23" i="2"/>
  <c r="H23" i="2"/>
  <c r="A24" i="2"/>
  <c r="B24" i="2"/>
  <c r="H24" i="2"/>
  <c r="A25" i="2"/>
  <c r="B25" i="2"/>
  <c r="H25" i="2"/>
  <c r="A26" i="2"/>
  <c r="B26" i="2"/>
  <c r="H26" i="2"/>
  <c r="A27" i="2"/>
  <c r="B27" i="2"/>
  <c r="A28" i="2"/>
  <c r="B28" i="2"/>
  <c r="H28" i="2"/>
  <c r="A29" i="2"/>
  <c r="B29" i="2"/>
  <c r="H29" i="2"/>
  <c r="A30" i="2"/>
  <c r="B30" i="2"/>
  <c r="H30" i="2"/>
  <c r="A31" i="2"/>
  <c r="B31" i="2"/>
  <c r="H31" i="2"/>
  <c r="A32" i="2"/>
  <c r="B32" i="2"/>
  <c r="H32" i="2"/>
  <c r="A33" i="2"/>
  <c r="B33" i="2"/>
  <c r="A34" i="2"/>
  <c r="B34" i="2"/>
  <c r="H34" i="2"/>
  <c r="A35" i="2"/>
  <c r="B35" i="2"/>
  <c r="H35" i="2"/>
  <c r="A36" i="2"/>
  <c r="B36" i="2"/>
  <c r="H36" i="2"/>
  <c r="A37" i="2"/>
  <c r="B37" i="2"/>
  <c r="H37" i="2"/>
  <c r="A38" i="2"/>
  <c r="B38" i="2"/>
  <c r="A39" i="2"/>
  <c r="B39" i="2"/>
  <c r="H39" i="2"/>
  <c r="A40" i="2"/>
  <c r="B40" i="2"/>
  <c r="H40" i="2"/>
  <c r="A41" i="2"/>
  <c r="B41" i="2"/>
  <c r="A42" i="2"/>
  <c r="B42" i="2"/>
  <c r="H42" i="2"/>
  <c r="A43" i="2"/>
  <c r="B43" i="2"/>
  <c r="H43" i="2"/>
  <c r="A44" i="2"/>
  <c r="B44" i="2"/>
  <c r="H44" i="2"/>
  <c r="A45" i="2"/>
  <c r="B45" i="2"/>
  <c r="H45" i="2"/>
  <c r="A46" i="2"/>
  <c r="B46" i="2"/>
  <c r="H46" i="2"/>
  <c r="A47" i="2"/>
  <c r="B47" i="2"/>
  <c r="H47" i="2"/>
  <c r="A48" i="2"/>
  <c r="B48" i="2"/>
  <c r="A49" i="2"/>
  <c r="B49" i="2"/>
  <c r="H49" i="2"/>
  <c r="A50" i="2"/>
  <c r="B50" i="2"/>
  <c r="H50" i="2"/>
  <c r="A51" i="2"/>
  <c r="B51" i="2"/>
  <c r="H51" i="2"/>
  <c r="A52" i="2"/>
  <c r="B52" i="2"/>
  <c r="A53" i="2"/>
  <c r="B53" i="2"/>
  <c r="H53" i="2"/>
  <c r="A54" i="2"/>
  <c r="B54" i="2"/>
  <c r="H54" i="2"/>
  <c r="A55" i="2"/>
  <c r="B55" i="2"/>
  <c r="H55" i="2"/>
  <c r="A56" i="2"/>
  <c r="B56" i="2"/>
  <c r="A57" i="2"/>
  <c r="B57" i="2"/>
  <c r="A58" i="2"/>
  <c r="B58" i="2"/>
  <c r="A59" i="2"/>
  <c r="B59" i="2"/>
  <c r="H59" i="2"/>
  <c r="A60" i="2"/>
  <c r="B60" i="2"/>
  <c r="H60" i="2"/>
  <c r="A61" i="2"/>
  <c r="B61" i="2"/>
  <c r="H61" i="2"/>
  <c r="A62" i="2"/>
  <c r="B62" i="2"/>
  <c r="H62" i="2"/>
  <c r="A63" i="2"/>
  <c r="B63" i="2"/>
  <c r="H63" i="2"/>
  <c r="A64" i="2"/>
  <c r="B64" i="2"/>
  <c r="A65" i="2"/>
  <c r="B65" i="2"/>
  <c r="H65" i="2"/>
  <c r="A66" i="2"/>
  <c r="B66" i="2"/>
  <c r="H66" i="2"/>
  <c r="A67" i="2"/>
  <c r="B67" i="2"/>
  <c r="H67" i="2"/>
  <c r="A68" i="2"/>
  <c r="B68" i="2"/>
  <c r="H68" i="2"/>
  <c r="A69" i="2"/>
  <c r="B69" i="2"/>
  <c r="A70" i="2"/>
  <c r="B70" i="2"/>
  <c r="H70" i="2"/>
  <c r="A71" i="2"/>
  <c r="B71" i="2"/>
  <c r="A72" i="2"/>
  <c r="B72" i="2"/>
  <c r="A73" i="2"/>
  <c r="B73" i="2"/>
  <c r="H73" i="2"/>
  <c r="A74" i="2"/>
  <c r="B74" i="2"/>
  <c r="H74" i="2"/>
  <c r="A75" i="2"/>
  <c r="B75" i="2"/>
  <c r="H75" i="2"/>
  <c r="A76" i="2"/>
  <c r="B76" i="2"/>
  <c r="H76" i="2"/>
  <c r="A77" i="2"/>
  <c r="B77" i="2"/>
  <c r="H77" i="2"/>
  <c r="A78" i="2"/>
  <c r="B78" i="2"/>
  <c r="H78" i="2"/>
  <c r="A79" i="2"/>
  <c r="B79" i="2"/>
  <c r="A80" i="2"/>
  <c r="B80" i="2"/>
  <c r="H80" i="2"/>
  <c r="A81" i="2"/>
  <c r="B81" i="2"/>
  <c r="H81" i="2"/>
  <c r="A82" i="2"/>
  <c r="B82" i="2"/>
  <c r="A83" i="2"/>
  <c r="B83" i="2"/>
  <c r="H83" i="2"/>
  <c r="A84" i="2"/>
  <c r="B84" i="2"/>
  <c r="H84" i="2"/>
  <c r="A85" i="2"/>
  <c r="B85" i="2"/>
  <c r="H85" i="2"/>
  <c r="A86" i="2"/>
  <c r="B86" i="2"/>
  <c r="A87" i="2"/>
  <c r="B87" i="2"/>
  <c r="A88" i="2"/>
  <c r="B88" i="2"/>
  <c r="H88" i="2"/>
  <c r="A89" i="2"/>
  <c r="B89" i="2"/>
  <c r="A90" i="2"/>
  <c r="B90" i="2"/>
  <c r="H90" i="2"/>
  <c r="A91" i="2"/>
  <c r="B91" i="2"/>
  <c r="H91" i="2"/>
  <c r="A92" i="2"/>
  <c r="B92" i="2"/>
  <c r="H92" i="2"/>
  <c r="A93" i="2"/>
  <c r="B93" i="2"/>
  <c r="A94" i="2"/>
  <c r="B94" i="2"/>
  <c r="A95" i="2"/>
  <c r="B95" i="2"/>
  <c r="H95" i="2"/>
  <c r="A96" i="2"/>
  <c r="B96" i="2"/>
  <c r="H96" i="2"/>
  <c r="A97" i="2"/>
  <c r="B97" i="2"/>
  <c r="H97" i="2"/>
  <c r="A98" i="2"/>
  <c r="B98" i="2"/>
  <c r="H98" i="2"/>
  <c r="A99" i="2"/>
  <c r="B99" i="2"/>
  <c r="H99" i="2"/>
  <c r="A100" i="2"/>
  <c r="B100" i="2"/>
  <c r="H100" i="2"/>
  <c r="A101" i="2"/>
  <c r="B101" i="2"/>
  <c r="H101" i="2"/>
  <c r="A102" i="2"/>
  <c r="B102" i="2"/>
  <c r="A103" i="2"/>
  <c r="B103" i="2"/>
  <c r="H103" i="2"/>
  <c r="A104" i="2"/>
  <c r="B104" i="2"/>
  <c r="H104" i="2"/>
  <c r="A105" i="2"/>
  <c r="B105" i="2"/>
  <c r="H105" i="2"/>
  <c r="A106" i="2"/>
  <c r="B106" i="2"/>
  <c r="H106" i="2"/>
  <c r="A107" i="2"/>
  <c r="B107" i="2"/>
  <c r="A108" i="2"/>
  <c r="B108" i="2"/>
  <c r="H108" i="2"/>
  <c r="A109" i="2"/>
  <c r="B109" i="2"/>
  <c r="H109" i="2"/>
  <c r="A110" i="2"/>
  <c r="B110" i="2"/>
  <c r="A111" i="2"/>
  <c r="B111" i="2"/>
  <c r="H111" i="2"/>
  <c r="A112" i="2"/>
  <c r="B112" i="2"/>
  <c r="H112" i="2"/>
  <c r="A113" i="2"/>
  <c r="B113" i="2"/>
  <c r="H113" i="2"/>
  <c r="A114" i="2"/>
  <c r="B114" i="2"/>
  <c r="H114" i="2"/>
  <c r="A115" i="2"/>
  <c r="B115" i="2"/>
  <c r="H115" i="2"/>
  <c r="A116" i="2"/>
  <c r="B116" i="2"/>
  <c r="H116" i="2"/>
  <c r="A117" i="2"/>
  <c r="B117" i="2"/>
  <c r="H117" i="2"/>
  <c r="A118" i="2"/>
  <c r="B118" i="2"/>
  <c r="A119" i="2"/>
  <c r="B119" i="2"/>
  <c r="H119" i="2"/>
  <c r="A120" i="2"/>
  <c r="B120" i="2"/>
  <c r="A121" i="2"/>
  <c r="B121" i="2"/>
  <c r="H121" i="2"/>
  <c r="A122" i="2"/>
  <c r="B122" i="2"/>
  <c r="H122" i="2"/>
  <c r="A123" i="2"/>
  <c r="B123" i="2"/>
  <c r="H123" i="2"/>
  <c r="A124" i="2"/>
  <c r="B124" i="2"/>
  <c r="A125" i="2"/>
  <c r="B125" i="2"/>
  <c r="A127" i="2"/>
  <c r="B127" i="2"/>
  <c r="H127" i="2"/>
  <c r="A128" i="2"/>
  <c r="B128" i="2"/>
  <c r="H128" i="2"/>
  <c r="A129" i="2"/>
  <c r="B129" i="2"/>
  <c r="H129" i="2"/>
  <c r="A130" i="2"/>
  <c r="B130" i="2"/>
  <c r="A131" i="2"/>
  <c r="B131" i="2"/>
  <c r="H131" i="2"/>
  <c r="A132" i="2"/>
  <c r="B132" i="2"/>
  <c r="H132" i="2"/>
  <c r="A133" i="2"/>
  <c r="B133" i="2"/>
  <c r="H133" i="2"/>
  <c r="A134" i="2"/>
  <c r="B134" i="2"/>
  <c r="H134" i="2"/>
  <c r="A135" i="2"/>
  <c r="B135" i="2"/>
  <c r="H135" i="2"/>
  <c r="A136" i="2"/>
  <c r="B136" i="2"/>
  <c r="H136" i="2"/>
  <c r="A137" i="2"/>
  <c r="B137" i="2"/>
  <c r="A138" i="2"/>
  <c r="B138" i="2"/>
  <c r="H138" i="2"/>
  <c r="A139" i="2"/>
  <c r="B139" i="2"/>
  <c r="H139" i="2"/>
  <c r="A140" i="2"/>
  <c r="B140" i="2"/>
  <c r="H140" i="2"/>
  <c r="A141" i="2"/>
  <c r="B141" i="2"/>
  <c r="H141" i="2"/>
  <c r="A142" i="2"/>
  <c r="B142" i="2"/>
  <c r="A143" i="2"/>
  <c r="B143" i="2"/>
  <c r="A144" i="2"/>
  <c r="B144" i="2"/>
  <c r="A145" i="2"/>
  <c r="B145" i="2"/>
  <c r="H145" i="2"/>
  <c r="A146" i="2"/>
  <c r="B146" i="2"/>
  <c r="H146" i="2"/>
  <c r="A147" i="2"/>
  <c r="B147" i="2"/>
  <c r="A148" i="2"/>
  <c r="B148" i="2"/>
  <c r="A149" i="2"/>
  <c r="B149" i="2"/>
  <c r="A150" i="2"/>
  <c r="B150" i="2"/>
  <c r="H150" i="2"/>
  <c r="A151" i="2"/>
  <c r="B151" i="2"/>
  <c r="H151" i="2"/>
  <c r="A152" i="2"/>
  <c r="B152" i="2"/>
  <c r="H152" i="2"/>
  <c r="A153" i="2"/>
  <c r="B153" i="2"/>
  <c r="A154" i="2"/>
  <c r="B154" i="2"/>
  <c r="H154" i="2"/>
  <c r="A155" i="2"/>
  <c r="B155" i="2"/>
  <c r="A156" i="2"/>
  <c r="B156" i="2"/>
  <c r="A157" i="2"/>
  <c r="B157" i="2"/>
  <c r="H157" i="2"/>
  <c r="A158" i="2"/>
  <c r="B158" i="2"/>
  <c r="H158" i="2"/>
  <c r="A159" i="2"/>
  <c r="B159" i="2"/>
  <c r="H159" i="2"/>
  <c r="A160" i="2"/>
  <c r="B160" i="2"/>
  <c r="H160" i="2"/>
  <c r="A161" i="2"/>
  <c r="B161" i="2"/>
  <c r="A162" i="2"/>
  <c r="B162" i="2"/>
  <c r="H162" i="2"/>
  <c r="A163" i="2"/>
  <c r="B163" i="2"/>
  <c r="H163" i="2"/>
  <c r="A164" i="2"/>
  <c r="B164" i="2"/>
  <c r="H164" i="2"/>
  <c r="A165" i="2"/>
  <c r="B165" i="2"/>
  <c r="H165" i="2"/>
  <c r="A166" i="2"/>
  <c r="B166" i="2"/>
  <c r="H166" i="2"/>
  <c r="A167" i="2"/>
  <c r="B167" i="2"/>
  <c r="H167" i="2"/>
  <c r="A168" i="2"/>
  <c r="B168" i="2"/>
  <c r="H168" i="2"/>
  <c r="A169" i="2"/>
  <c r="B169" i="2"/>
  <c r="A170" i="2"/>
  <c r="B170" i="2"/>
  <c r="A171" i="2"/>
  <c r="B171" i="2"/>
  <c r="A172" i="2"/>
  <c r="B172" i="2"/>
  <c r="H172" i="2"/>
  <c r="A173" i="2"/>
  <c r="B173" i="2"/>
  <c r="H173" i="2"/>
  <c r="A174" i="2"/>
  <c r="B174" i="2"/>
  <c r="A175" i="2"/>
  <c r="B175" i="2"/>
  <c r="A176" i="2"/>
  <c r="B176" i="2"/>
  <c r="A177" i="2"/>
  <c r="B177" i="2"/>
  <c r="H177" i="2"/>
  <c r="A178" i="2"/>
  <c r="B178" i="2"/>
  <c r="A179" i="2"/>
  <c r="B179" i="2"/>
  <c r="A181" i="2"/>
  <c r="B181" i="2"/>
  <c r="H181" i="2"/>
  <c r="A182" i="2"/>
  <c r="B182" i="2"/>
  <c r="H182" i="2"/>
  <c r="A183" i="2"/>
  <c r="B183" i="2"/>
  <c r="H183" i="2"/>
  <c r="A184" i="2"/>
  <c r="B184" i="2"/>
  <c r="H184" i="2"/>
  <c r="A185" i="2"/>
  <c r="B185" i="2"/>
  <c r="H185" i="2"/>
  <c r="A186" i="2"/>
  <c r="B186" i="2"/>
  <c r="H186" i="2"/>
  <c r="A187" i="2"/>
  <c r="B187" i="2"/>
  <c r="H187" i="2"/>
  <c r="A188" i="2"/>
  <c r="B188" i="2"/>
  <c r="H188" i="2"/>
  <c r="A189" i="2"/>
  <c r="B189" i="2"/>
  <c r="H189" i="2"/>
  <c r="A190" i="2"/>
  <c r="B190" i="2"/>
  <c r="H190" i="2"/>
  <c r="A191" i="2"/>
  <c r="B191" i="2"/>
  <c r="A192" i="2"/>
  <c r="B192" i="2"/>
  <c r="H192" i="2"/>
  <c r="A193" i="2"/>
  <c r="B193" i="2"/>
  <c r="H193" i="2"/>
  <c r="A194" i="2"/>
  <c r="B194" i="2"/>
  <c r="H194" i="2"/>
  <c r="A195" i="2"/>
  <c r="B195" i="2"/>
  <c r="H195" i="2"/>
  <c r="A196" i="2"/>
  <c r="B196" i="2"/>
  <c r="H196" i="2"/>
  <c r="A197" i="2"/>
  <c r="B197" i="2"/>
  <c r="H197" i="2"/>
  <c r="A198" i="2"/>
  <c r="B198" i="2"/>
  <c r="H198" i="2"/>
  <c r="A199" i="2"/>
  <c r="B199" i="2"/>
  <c r="H199" i="2"/>
  <c r="A200" i="2"/>
  <c r="B200" i="2"/>
  <c r="H200" i="2"/>
  <c r="A201" i="2"/>
  <c r="B201" i="2"/>
  <c r="H201" i="2"/>
  <c r="A202" i="2"/>
  <c r="B202" i="2"/>
  <c r="A203" i="2"/>
  <c r="B203" i="2"/>
  <c r="H203" i="2"/>
  <c r="A204" i="2"/>
  <c r="B204" i="2"/>
  <c r="H204" i="2"/>
  <c r="A205" i="2"/>
  <c r="B205" i="2"/>
  <c r="H205" i="2"/>
  <c r="A206" i="2"/>
  <c r="B206" i="2"/>
  <c r="H206" i="2"/>
  <c r="A207" i="2"/>
  <c r="B207" i="2"/>
  <c r="H207" i="2"/>
  <c r="A208" i="2"/>
  <c r="B208" i="2"/>
  <c r="H208" i="2"/>
  <c r="A209" i="2"/>
  <c r="B209" i="2"/>
  <c r="H209" i="2"/>
  <c r="A210" i="2"/>
  <c r="B210" i="2"/>
  <c r="H210" i="2"/>
  <c r="A211" i="2"/>
  <c r="B211" i="2"/>
  <c r="A212" i="2"/>
  <c r="B212" i="2"/>
  <c r="A213" i="2"/>
  <c r="B213" i="2"/>
  <c r="H213" i="2"/>
  <c r="A214" i="2"/>
  <c r="B214" i="2"/>
  <c r="A215" i="2"/>
  <c r="B215" i="2"/>
  <c r="H215" i="2"/>
  <c r="A216" i="2"/>
  <c r="B216" i="2"/>
  <c r="H216" i="2"/>
  <c r="A218" i="2"/>
  <c r="B218" i="2"/>
  <c r="A219" i="2"/>
  <c r="B219" i="2"/>
  <c r="A220" i="2"/>
  <c r="B220" i="2"/>
  <c r="H220" i="2"/>
  <c r="A221" i="2"/>
  <c r="B221" i="2"/>
  <c r="H221" i="2"/>
  <c r="A222" i="2"/>
  <c r="B222" i="2"/>
  <c r="A223" i="2"/>
  <c r="B223" i="2"/>
  <c r="H223" i="2"/>
  <c r="A224" i="2"/>
  <c r="B224" i="2"/>
  <c r="A225" i="2"/>
  <c r="B225" i="2"/>
  <c r="H225" i="2"/>
  <c r="A226" i="2"/>
  <c r="B226" i="2"/>
  <c r="H226" i="2"/>
  <c r="A227" i="2"/>
  <c r="B227" i="2"/>
  <c r="H227" i="2"/>
  <c r="A228" i="2"/>
  <c r="B228" i="2"/>
  <c r="A229" i="2"/>
  <c r="B229" i="2"/>
  <c r="H229" i="2"/>
  <c r="A230" i="2"/>
  <c r="B230" i="2"/>
  <c r="H230" i="2"/>
  <c r="A231" i="2"/>
  <c r="B231" i="2"/>
  <c r="A232" i="2"/>
  <c r="B232" i="2"/>
  <c r="H232" i="2"/>
  <c r="A233" i="2"/>
  <c r="B233" i="2"/>
  <c r="H233" i="2"/>
  <c r="A234" i="2"/>
  <c r="B234" i="2"/>
  <c r="H234" i="2"/>
  <c r="A235" i="2"/>
  <c r="B235" i="2"/>
  <c r="H235" i="2"/>
  <c r="A236" i="2"/>
  <c r="B236" i="2"/>
  <c r="A237" i="2"/>
  <c r="B237" i="2"/>
  <c r="H237" i="2"/>
  <c r="A238" i="2"/>
  <c r="B238" i="2"/>
  <c r="H238" i="2"/>
  <c r="A239" i="2"/>
  <c r="B239" i="2"/>
  <c r="A240" i="2"/>
  <c r="B240" i="2"/>
  <c r="A241" i="2"/>
  <c r="B241" i="2"/>
  <c r="A242" i="2"/>
  <c r="B242" i="2"/>
  <c r="H242" i="2"/>
  <c r="A243" i="2"/>
  <c r="B243" i="2"/>
  <c r="H243" i="2"/>
  <c r="A244" i="2"/>
  <c r="B244" i="2"/>
  <c r="A245" i="2"/>
  <c r="B245" i="2"/>
  <c r="H245" i="2"/>
  <c r="A246" i="2"/>
  <c r="B246" i="2"/>
  <c r="A247" i="2"/>
  <c r="B247" i="2"/>
  <c r="H247" i="2"/>
  <c r="A248" i="2"/>
  <c r="B248" i="2"/>
  <c r="H248" i="2"/>
  <c r="A249" i="2"/>
  <c r="B249" i="2"/>
  <c r="H249" i="2"/>
  <c r="A250" i="2"/>
  <c r="B250" i="2"/>
  <c r="A251" i="2"/>
  <c r="B251" i="2"/>
  <c r="H251" i="2"/>
  <c r="A252" i="2"/>
  <c r="B252" i="2"/>
  <c r="H252" i="2"/>
  <c r="A253" i="2"/>
  <c r="B253" i="2"/>
  <c r="A254" i="2"/>
  <c r="B254" i="2"/>
  <c r="H254" i="2"/>
  <c r="A255" i="2"/>
  <c r="B255" i="2"/>
  <c r="H255" i="2"/>
  <c r="A256" i="2"/>
  <c r="B256" i="2"/>
  <c r="H256" i="2"/>
  <c r="A257" i="2"/>
  <c r="B257" i="2"/>
  <c r="H257" i="2"/>
  <c r="A258" i="2"/>
  <c r="B258" i="2"/>
  <c r="A259" i="2"/>
  <c r="B259" i="2"/>
  <c r="H259" i="2"/>
  <c r="A260" i="2"/>
  <c r="B260" i="2"/>
  <c r="H260" i="2"/>
  <c r="A261" i="2"/>
  <c r="B261" i="2"/>
  <c r="A262" i="2"/>
  <c r="B262" i="2"/>
  <c r="A263" i="2"/>
  <c r="B263" i="2"/>
  <c r="A264" i="2"/>
  <c r="B264" i="2"/>
  <c r="H264" i="2"/>
  <c r="A265" i="2"/>
  <c r="B265" i="2"/>
  <c r="H265" i="2"/>
  <c r="A266" i="2"/>
  <c r="B266" i="2"/>
  <c r="A267" i="2"/>
  <c r="B267" i="2"/>
  <c r="H267" i="2"/>
  <c r="A268" i="2"/>
  <c r="B268" i="2"/>
  <c r="A269" i="2"/>
  <c r="B269" i="2"/>
  <c r="H269" i="2"/>
  <c r="A270" i="2"/>
  <c r="B270" i="2"/>
  <c r="H270" i="2"/>
  <c r="A271" i="2"/>
  <c r="B271" i="2"/>
  <c r="H271" i="2"/>
  <c r="A272" i="2"/>
  <c r="B272" i="2"/>
  <c r="A273" i="2"/>
  <c r="B273" i="2"/>
  <c r="H273" i="2"/>
  <c r="A274" i="2"/>
  <c r="B274" i="2"/>
  <c r="H274" i="2"/>
  <c r="A275" i="2"/>
  <c r="B275" i="2"/>
  <c r="A276" i="2"/>
  <c r="B276" i="2"/>
  <c r="H276" i="2"/>
  <c r="A277" i="2"/>
  <c r="B277" i="2"/>
  <c r="H277" i="2"/>
  <c r="A278" i="2"/>
  <c r="B278" i="2"/>
  <c r="H278" i="2"/>
  <c r="A279" i="2"/>
  <c r="B279" i="2"/>
  <c r="H279" i="2"/>
  <c r="A280" i="2"/>
  <c r="B280" i="2"/>
  <c r="A281" i="2"/>
  <c r="B281" i="2"/>
  <c r="H281" i="2"/>
  <c r="A282" i="2"/>
  <c r="B282" i="2"/>
  <c r="H282" i="2"/>
  <c r="A283" i="2"/>
  <c r="B283" i="2"/>
  <c r="A284" i="2"/>
  <c r="B284" i="2"/>
  <c r="A285" i="2"/>
  <c r="B285" i="2"/>
  <c r="A286" i="2"/>
  <c r="B286" i="2"/>
  <c r="H286" i="2"/>
  <c r="A287" i="2"/>
  <c r="B287" i="2"/>
  <c r="H287" i="2"/>
  <c r="A288" i="2"/>
  <c r="B288" i="2"/>
  <c r="A289" i="2"/>
  <c r="B289" i="2"/>
  <c r="H289" i="2"/>
  <c r="A290" i="2"/>
  <c r="B290" i="2"/>
  <c r="A291" i="2"/>
  <c r="B291" i="2"/>
  <c r="H291" i="2"/>
  <c r="A292" i="2"/>
  <c r="B292" i="2"/>
  <c r="H292" i="2"/>
  <c r="A293" i="2"/>
  <c r="B293" i="2"/>
  <c r="H293" i="2"/>
  <c r="A294" i="2"/>
  <c r="B294" i="2"/>
  <c r="A295" i="2"/>
  <c r="B295" i="2"/>
  <c r="H295" i="2"/>
  <c r="A296" i="2"/>
  <c r="B296" i="2"/>
  <c r="H296" i="2"/>
  <c r="A297" i="2"/>
  <c r="B297" i="2"/>
  <c r="A298" i="2"/>
  <c r="B298" i="2"/>
  <c r="H298" i="2"/>
  <c r="A299" i="2"/>
  <c r="B299" i="2"/>
  <c r="H299" i="2"/>
  <c r="A300" i="2"/>
  <c r="B300" i="2"/>
  <c r="H300" i="2"/>
  <c r="A301" i="2"/>
  <c r="B301" i="2"/>
  <c r="H301" i="2"/>
  <c r="A302" i="2"/>
  <c r="B302" i="2"/>
  <c r="A303" i="2"/>
  <c r="B303" i="2"/>
  <c r="H303" i="2"/>
  <c r="A304" i="2"/>
  <c r="B304" i="2"/>
  <c r="H304" i="2"/>
  <c r="A305" i="2"/>
  <c r="B305" i="2"/>
  <c r="A306" i="2"/>
  <c r="B306" i="2"/>
  <c r="A307" i="2"/>
  <c r="B307" i="2"/>
  <c r="A308" i="2"/>
  <c r="B308" i="2"/>
  <c r="H308" i="2"/>
  <c r="A309" i="2"/>
  <c r="B309" i="2"/>
  <c r="H309" i="2"/>
  <c r="A310" i="2"/>
  <c r="B310" i="2"/>
  <c r="A311" i="2"/>
  <c r="B311" i="2"/>
  <c r="H311" i="2"/>
  <c r="A312" i="2"/>
  <c r="B312" i="2"/>
  <c r="A313" i="2"/>
  <c r="B313" i="2"/>
  <c r="H313" i="2"/>
  <c r="A314" i="2"/>
  <c r="B314" i="2"/>
  <c r="H314" i="2"/>
  <c r="A315" i="2"/>
  <c r="B315" i="2"/>
  <c r="H315" i="2"/>
  <c r="A316" i="2"/>
  <c r="B316" i="2"/>
  <c r="A317" i="2"/>
  <c r="B317" i="2"/>
  <c r="H317" i="2"/>
  <c r="A318" i="2"/>
  <c r="B318" i="2"/>
  <c r="H318" i="2"/>
  <c r="A319" i="2"/>
  <c r="B319" i="2"/>
  <c r="A320" i="2"/>
  <c r="B320" i="2"/>
  <c r="H320" i="2"/>
  <c r="A321" i="2"/>
  <c r="B321" i="2"/>
  <c r="H321" i="2"/>
  <c r="A322" i="2"/>
  <c r="B322" i="2"/>
  <c r="H322" i="2"/>
  <c r="A323" i="2"/>
  <c r="B323" i="2"/>
  <c r="H323" i="2"/>
  <c r="A324" i="2"/>
  <c r="B324" i="2"/>
  <c r="A325" i="2"/>
  <c r="B325" i="2"/>
  <c r="H325" i="2"/>
  <c r="A326" i="2"/>
  <c r="B326" i="2"/>
  <c r="H326" i="2"/>
  <c r="A327" i="2"/>
  <c r="B327" i="2"/>
  <c r="A328" i="2"/>
  <c r="B328" i="2"/>
  <c r="H328" i="2"/>
  <c r="A329" i="2"/>
  <c r="B329" i="2"/>
  <c r="A330" i="2"/>
  <c r="B330" i="2"/>
  <c r="H330" i="2"/>
  <c r="A331" i="2"/>
  <c r="B331" i="2"/>
  <c r="H331" i="2"/>
  <c r="A332" i="2"/>
  <c r="B332" i="2"/>
  <c r="A333" i="2"/>
  <c r="B333" i="2"/>
  <c r="H333" i="2"/>
  <c r="A334" i="2"/>
  <c r="B334" i="2"/>
  <c r="A335" i="2"/>
  <c r="B335" i="2"/>
  <c r="H335" i="2"/>
  <c r="A336" i="2"/>
  <c r="B336" i="2"/>
  <c r="H336" i="2"/>
  <c r="A337" i="2"/>
  <c r="B337" i="2"/>
  <c r="H337" i="2"/>
  <c r="A338" i="2"/>
  <c r="B338" i="2"/>
  <c r="A339" i="2"/>
  <c r="B339" i="2"/>
  <c r="H339" i="2"/>
  <c r="A340" i="2"/>
  <c r="B340" i="2"/>
  <c r="H340" i="2"/>
  <c r="A341" i="2"/>
  <c r="B341" i="2"/>
  <c r="A342" i="2"/>
  <c r="B342" i="2"/>
  <c r="H342" i="2"/>
  <c r="A343" i="2"/>
  <c r="B343" i="2"/>
  <c r="H343" i="2"/>
  <c r="A344" i="2"/>
  <c r="B344" i="2"/>
  <c r="H344" i="2"/>
  <c r="A345" i="2"/>
  <c r="B345" i="2"/>
  <c r="H345" i="2"/>
  <c r="A346" i="2"/>
  <c r="B346" i="2"/>
  <c r="A347" i="2"/>
  <c r="B347" i="2"/>
  <c r="H347" i="2"/>
  <c r="A348" i="2"/>
  <c r="B348" i="2"/>
  <c r="H348" i="2"/>
  <c r="A349" i="2"/>
  <c r="B349" i="2"/>
  <c r="A350" i="2"/>
  <c r="B350" i="2"/>
  <c r="A351" i="2"/>
  <c r="B351" i="2"/>
  <c r="A352" i="2"/>
  <c r="B352" i="2"/>
  <c r="H352" i="2"/>
  <c r="A353" i="2"/>
  <c r="B353" i="2"/>
  <c r="H353" i="2"/>
  <c r="A354" i="2"/>
  <c r="B354" i="2"/>
  <c r="A355" i="2"/>
  <c r="B355" i="2"/>
  <c r="A356" i="2"/>
  <c r="B356" i="2"/>
  <c r="A357" i="2"/>
  <c r="B357" i="2"/>
  <c r="H357" i="2"/>
  <c r="A358" i="2"/>
  <c r="B358" i="2"/>
  <c r="H358" i="2"/>
  <c r="A359" i="2"/>
  <c r="B359" i="2"/>
  <c r="H359" i="2"/>
  <c r="A360" i="2"/>
  <c r="B360" i="2"/>
  <c r="A361" i="2"/>
  <c r="B361" i="2"/>
  <c r="H361" i="2"/>
  <c r="A362" i="2"/>
  <c r="B362" i="2"/>
  <c r="H362" i="2"/>
  <c r="A363" i="2"/>
  <c r="B363" i="2"/>
  <c r="A364" i="2"/>
  <c r="B364" i="2"/>
  <c r="H364" i="2"/>
  <c r="A365" i="2"/>
  <c r="B365" i="2"/>
  <c r="H365" i="2"/>
  <c r="A366" i="2"/>
  <c r="B366" i="2"/>
  <c r="H366" i="2"/>
  <c r="A367" i="2"/>
  <c r="B367" i="2"/>
  <c r="H367" i="2"/>
  <c r="A368" i="2"/>
  <c r="B368" i="2"/>
  <c r="A369" i="2"/>
  <c r="B369" i="2"/>
  <c r="H369" i="2"/>
  <c r="A370" i="2"/>
  <c r="B370" i="2"/>
  <c r="H370" i="2"/>
  <c r="A371" i="2"/>
  <c r="B371" i="2"/>
  <c r="A372" i="2"/>
  <c r="B372" i="2"/>
  <c r="A373" i="2"/>
  <c r="B373" i="2"/>
  <c r="A374" i="2"/>
  <c r="B374" i="2"/>
  <c r="H374" i="2"/>
  <c r="A375" i="2"/>
  <c r="B375" i="2"/>
  <c r="H375" i="2"/>
  <c r="A376" i="2"/>
  <c r="B376" i="2"/>
  <c r="A377" i="2"/>
  <c r="B377" i="2"/>
  <c r="A378" i="2"/>
  <c r="B378" i="2"/>
  <c r="A379" i="2"/>
  <c r="B379" i="2"/>
  <c r="H379" i="2"/>
  <c r="A380" i="2"/>
  <c r="B380" i="2"/>
  <c r="H380" i="2"/>
  <c r="A381" i="2"/>
  <c r="B381" i="2"/>
  <c r="H381" i="2"/>
  <c r="A382" i="2"/>
  <c r="B382" i="2"/>
  <c r="A383" i="2"/>
  <c r="B383" i="2"/>
  <c r="H383" i="2"/>
  <c r="A384" i="2"/>
  <c r="B384" i="2"/>
  <c r="H384" i="2"/>
  <c r="A385" i="2"/>
  <c r="B385" i="2"/>
  <c r="A386" i="2"/>
  <c r="B386" i="2"/>
  <c r="H386" i="2"/>
  <c r="A387" i="2"/>
  <c r="B387" i="2"/>
  <c r="H387" i="2"/>
  <c r="A388" i="2"/>
  <c r="B388" i="2"/>
  <c r="H388" i="2"/>
  <c r="A389" i="2"/>
  <c r="B389" i="2"/>
  <c r="H389" i="2"/>
  <c r="A390" i="2"/>
  <c r="B390" i="2"/>
  <c r="A391" i="2"/>
  <c r="B391" i="2"/>
  <c r="H391" i="2"/>
  <c r="A392" i="2"/>
  <c r="B392" i="2"/>
  <c r="H392" i="2"/>
  <c r="A393" i="2"/>
  <c r="B393" i="2"/>
  <c r="A394" i="2"/>
  <c r="B394" i="2"/>
  <c r="H394" i="2"/>
  <c r="A395" i="2"/>
  <c r="B395" i="2"/>
  <c r="A396" i="2"/>
  <c r="B396" i="2"/>
  <c r="H396" i="2"/>
  <c r="A397" i="2"/>
  <c r="B397" i="2"/>
  <c r="H397" i="2"/>
  <c r="A398" i="2"/>
  <c r="B398" i="2"/>
  <c r="A399" i="2"/>
  <c r="B399" i="2"/>
  <c r="H399" i="2"/>
  <c r="A400" i="2"/>
  <c r="B400" i="2"/>
  <c r="A401" i="2"/>
  <c r="B401" i="2"/>
  <c r="H401" i="2"/>
  <c r="A402" i="2"/>
  <c r="B402" i="2"/>
  <c r="H402" i="2"/>
  <c r="A403" i="2"/>
  <c r="B403" i="2"/>
  <c r="H403" i="2"/>
  <c r="A404" i="2"/>
  <c r="B404" i="2"/>
  <c r="A405" i="2"/>
  <c r="B405" i="2"/>
  <c r="H405" i="2"/>
  <c r="A406" i="2"/>
  <c r="B406" i="2"/>
  <c r="H406" i="2"/>
  <c r="A407" i="2"/>
  <c r="B407" i="2"/>
  <c r="A408" i="2"/>
  <c r="B408" i="2"/>
  <c r="H408" i="2"/>
  <c r="A409" i="2"/>
  <c r="B409" i="2"/>
  <c r="H409" i="2"/>
  <c r="A410" i="2"/>
  <c r="B410" i="2"/>
  <c r="H410" i="2"/>
  <c r="A411" i="2"/>
  <c r="B411" i="2"/>
  <c r="H411" i="2"/>
  <c r="A412" i="2"/>
  <c r="B412" i="2"/>
  <c r="A413" i="2"/>
  <c r="B413" i="2"/>
  <c r="H413" i="2"/>
  <c r="A414" i="2"/>
  <c r="B414" i="2"/>
  <c r="H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H440" i="2"/>
  <c r="A441" i="2"/>
  <c r="B441" i="2"/>
  <c r="H441" i="2"/>
  <c r="A442" i="2"/>
  <c r="B442" i="2"/>
  <c r="A443" i="2"/>
  <c r="B443" i="2"/>
  <c r="H443" i="2"/>
  <c r="A444" i="2"/>
  <c r="B444" i="2"/>
  <c r="A445" i="2"/>
  <c r="B445" i="2"/>
  <c r="H445" i="2"/>
  <c r="A446" i="2"/>
  <c r="B446" i="2"/>
  <c r="H446" i="2"/>
  <c r="A447" i="2"/>
  <c r="B447" i="2"/>
  <c r="H447" i="2"/>
  <c r="A448" i="2"/>
  <c r="B448" i="2"/>
  <c r="A449" i="2"/>
  <c r="B449" i="2"/>
  <c r="H449" i="2"/>
  <c r="A450" i="2"/>
  <c r="B450" i="2"/>
  <c r="H450" i="2"/>
  <c r="A451" i="2"/>
  <c r="B451" i="2"/>
  <c r="A452" i="2"/>
  <c r="B452" i="2"/>
  <c r="H452" i="2"/>
  <c r="A453" i="2"/>
  <c r="B453" i="2"/>
  <c r="H453" i="2"/>
  <c r="A454" i="2"/>
  <c r="B454" i="2"/>
  <c r="H454" i="2"/>
  <c r="A455" i="2"/>
  <c r="B455" i="2"/>
  <c r="H455" i="2"/>
  <c r="A456" i="2"/>
  <c r="B456" i="2"/>
  <c r="A457" i="2"/>
  <c r="B457" i="2"/>
  <c r="H457" i="2"/>
  <c r="A458" i="2"/>
  <c r="B458" i="2"/>
  <c r="H458" i="2"/>
  <c r="A459" i="2"/>
  <c r="B459" i="2"/>
  <c r="A461" i="2"/>
  <c r="B461" i="2"/>
  <c r="H461" i="2"/>
  <c r="A462" i="2"/>
  <c r="B462" i="2"/>
  <c r="H462" i="2"/>
  <c r="A463" i="2"/>
  <c r="B463" i="2"/>
  <c r="H463" i="2"/>
  <c r="A464" i="2"/>
  <c r="B464" i="2"/>
  <c r="H464" i="2"/>
  <c r="A465" i="2"/>
  <c r="B465" i="2"/>
  <c r="H465" i="2"/>
  <c r="A466" i="2"/>
  <c r="B466" i="2"/>
  <c r="H466" i="2"/>
  <c r="A467" i="2"/>
  <c r="B467" i="2"/>
  <c r="H467" i="2"/>
  <c r="A468" i="2"/>
  <c r="B468" i="2"/>
  <c r="H468" i="2"/>
  <c r="A469" i="2"/>
  <c r="B469" i="2"/>
  <c r="A470" i="2"/>
  <c r="B470" i="2"/>
  <c r="H470" i="2"/>
  <c r="A471" i="2"/>
  <c r="B471" i="2"/>
  <c r="H471" i="2"/>
  <c r="A472" i="2"/>
  <c r="B472" i="2"/>
  <c r="H472" i="2"/>
  <c r="A473" i="2"/>
  <c r="B473" i="2"/>
  <c r="H473" i="2"/>
  <c r="A474" i="2"/>
  <c r="B474" i="2"/>
  <c r="H474" i="2"/>
  <c r="A475" i="2"/>
  <c r="B475" i="2"/>
  <c r="H475" i="2"/>
  <c r="A476" i="2"/>
  <c r="B476" i="2"/>
  <c r="A477" i="2"/>
  <c r="B477" i="2"/>
  <c r="A478" i="2"/>
  <c r="B478" i="2"/>
  <c r="H478" i="2"/>
  <c r="A479" i="2"/>
  <c r="B479" i="2"/>
  <c r="H479" i="2"/>
  <c r="A480" i="2"/>
  <c r="B480" i="2"/>
  <c r="H480" i="2"/>
  <c r="A481" i="2"/>
  <c r="B481" i="2"/>
  <c r="H481" i="2"/>
  <c r="A482" i="2"/>
  <c r="B482" i="2"/>
  <c r="A483" i="2"/>
  <c r="B483" i="2"/>
  <c r="H483" i="2"/>
  <c r="A484" i="2"/>
  <c r="B484" i="2"/>
  <c r="H484" i="2"/>
  <c r="A485" i="2"/>
  <c r="B485" i="2"/>
  <c r="H485" i="2"/>
  <c r="A486" i="2"/>
  <c r="B486" i="2"/>
  <c r="H486" i="2"/>
  <c r="A487" i="2"/>
  <c r="B487" i="2"/>
  <c r="H487" i="2"/>
  <c r="A488" i="2"/>
  <c r="B488" i="2"/>
  <c r="A489" i="2"/>
  <c r="B489" i="2"/>
  <c r="H489" i="2"/>
  <c r="A490" i="2"/>
  <c r="B490" i="2"/>
  <c r="A491" i="2"/>
  <c r="B491" i="2"/>
  <c r="H491" i="2"/>
  <c r="A492" i="2"/>
  <c r="B492" i="2"/>
  <c r="H492" i="2"/>
  <c r="A493" i="2"/>
  <c r="B493" i="2"/>
  <c r="H493" i="2"/>
  <c r="A494" i="2"/>
  <c r="B494" i="2"/>
  <c r="H494" i="2"/>
  <c r="A495" i="2"/>
  <c r="B495" i="2"/>
  <c r="H495" i="2"/>
  <c r="A496" i="2"/>
  <c r="B496" i="2"/>
  <c r="H496" i="2"/>
  <c r="A497" i="2"/>
  <c r="B497" i="2"/>
  <c r="H497" i="2"/>
  <c r="A498" i="2"/>
  <c r="B498" i="2"/>
  <c r="H498" i="2"/>
  <c r="A499" i="2"/>
  <c r="B499" i="2"/>
  <c r="A500" i="2"/>
  <c r="B500" i="2"/>
  <c r="H500" i="2"/>
  <c r="A501" i="2"/>
  <c r="B501" i="2"/>
  <c r="H501" i="2"/>
  <c r="A502" i="2"/>
  <c r="B502" i="2"/>
  <c r="H502" i="2"/>
  <c r="A503" i="2"/>
  <c r="B503" i="2"/>
  <c r="H503" i="2"/>
  <c r="A504" i="2"/>
  <c r="B504" i="2"/>
  <c r="H504" i="2"/>
  <c r="A505" i="2"/>
  <c r="B505" i="2"/>
  <c r="H505" i="2"/>
  <c r="A506" i="2"/>
  <c r="B506" i="2"/>
  <c r="A507" i="2"/>
  <c r="B507" i="2"/>
  <c r="A508" i="2"/>
  <c r="B508" i="2"/>
  <c r="H508" i="2"/>
  <c r="A509" i="2"/>
  <c r="B509" i="2"/>
  <c r="H509" i="2"/>
  <c r="A510" i="2"/>
  <c r="B510" i="2"/>
  <c r="H510" i="2"/>
  <c r="A511" i="2"/>
  <c r="B511" i="2"/>
  <c r="H511" i="2"/>
  <c r="A512" i="2"/>
  <c r="B512" i="2"/>
  <c r="A513" i="2"/>
  <c r="B513" i="2"/>
  <c r="H513" i="2"/>
  <c r="A514" i="2"/>
  <c r="B514" i="2"/>
  <c r="H514" i="2"/>
  <c r="A515" i="2"/>
  <c r="B515" i="2"/>
  <c r="H515" i="2"/>
  <c r="A516" i="2"/>
  <c r="B516" i="2"/>
  <c r="H516" i="2"/>
  <c r="A517" i="2"/>
  <c r="B517" i="2"/>
  <c r="H517" i="2"/>
  <c r="A518" i="2"/>
  <c r="B518" i="2"/>
  <c r="A519" i="2"/>
  <c r="B519" i="2"/>
  <c r="H519" i="2"/>
  <c r="A520" i="2"/>
  <c r="B520" i="2"/>
  <c r="A521" i="2"/>
  <c r="B521" i="2"/>
  <c r="H521" i="2"/>
  <c r="A522" i="2"/>
  <c r="B522" i="2"/>
  <c r="H522" i="2"/>
  <c r="A523" i="2"/>
  <c r="B523" i="2"/>
  <c r="H523" i="2"/>
  <c r="A524" i="2"/>
  <c r="B524" i="2"/>
  <c r="H524" i="2"/>
  <c r="A525" i="2"/>
  <c r="B525" i="2"/>
  <c r="H525" i="2"/>
  <c r="A526" i="2"/>
  <c r="B526" i="2"/>
  <c r="H526" i="2"/>
  <c r="A527" i="2"/>
  <c r="B527" i="2"/>
  <c r="H527" i="2"/>
  <c r="A528" i="2"/>
  <c r="B528" i="2"/>
  <c r="H528" i="2"/>
  <c r="A529" i="2"/>
  <c r="B529" i="2"/>
  <c r="A530" i="2"/>
  <c r="B530" i="2"/>
  <c r="H530" i="2"/>
  <c r="A531" i="2"/>
  <c r="B531" i="2"/>
  <c r="H531" i="2"/>
  <c r="A532" i="2"/>
  <c r="B532" i="2"/>
  <c r="H532" i="2"/>
  <c r="A533" i="2"/>
  <c r="B533" i="2"/>
  <c r="H533" i="2"/>
  <c r="A534" i="2"/>
  <c r="B534" i="2"/>
  <c r="H534" i="2"/>
  <c r="A535" i="2"/>
  <c r="B535" i="2"/>
  <c r="H535" i="2"/>
  <c r="A536" i="2"/>
  <c r="B536" i="2"/>
  <c r="A537" i="2"/>
  <c r="B537" i="2"/>
  <c r="A538" i="2"/>
  <c r="B538" i="2"/>
  <c r="H538" i="2"/>
  <c r="A539" i="2"/>
  <c r="B539" i="2"/>
  <c r="H539" i="2"/>
  <c r="A540" i="2"/>
  <c r="B540" i="2"/>
  <c r="H540" i="2"/>
  <c r="A541" i="2"/>
  <c r="B541" i="2"/>
  <c r="H541" i="2"/>
  <c r="A542" i="2"/>
  <c r="B542" i="2"/>
  <c r="A543" i="2"/>
  <c r="B543" i="2"/>
  <c r="H543" i="2"/>
  <c r="A544" i="2"/>
  <c r="B544" i="2"/>
  <c r="H544" i="2"/>
  <c r="A545" i="2"/>
  <c r="B545" i="2"/>
  <c r="H545" i="2"/>
  <c r="A546" i="2"/>
  <c r="B546" i="2"/>
  <c r="H546" i="2"/>
  <c r="A547" i="2"/>
  <c r="B547" i="2"/>
  <c r="H547" i="2"/>
  <c r="A548" i="2"/>
  <c r="B548" i="2"/>
  <c r="A549" i="2"/>
  <c r="B549" i="2"/>
  <c r="H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H581" i="2"/>
  <c r="A582" i="2"/>
  <c r="B582" i="2"/>
  <c r="H582" i="2"/>
  <c r="A583" i="2"/>
  <c r="B583" i="2"/>
  <c r="H583" i="2"/>
  <c r="A584" i="2"/>
  <c r="B584" i="2"/>
  <c r="H584" i="2"/>
  <c r="A585" i="2"/>
  <c r="B585" i="2"/>
  <c r="H585" i="2"/>
  <c r="A586" i="2"/>
  <c r="B586" i="2"/>
  <c r="H586" i="2"/>
  <c r="A587" i="2"/>
  <c r="B587" i="2"/>
  <c r="H587" i="2"/>
  <c r="A588" i="2"/>
  <c r="B588" i="2"/>
  <c r="H588" i="2"/>
  <c r="A589" i="2"/>
  <c r="B589" i="2"/>
  <c r="A590" i="2"/>
  <c r="B590" i="2"/>
  <c r="H590" i="2"/>
  <c r="A591" i="2"/>
  <c r="B591" i="2"/>
  <c r="H591" i="2"/>
  <c r="A592" i="2"/>
  <c r="B592" i="2"/>
  <c r="H592" i="2"/>
  <c r="A593" i="2"/>
  <c r="B593" i="2"/>
  <c r="H593" i="2"/>
  <c r="A594" i="2"/>
  <c r="B594" i="2"/>
  <c r="H594" i="2"/>
  <c r="A595" i="2"/>
  <c r="B595" i="2"/>
  <c r="H595" i="2"/>
  <c r="A596" i="2"/>
  <c r="B596" i="2"/>
  <c r="A597" i="2"/>
  <c r="B597" i="2"/>
  <c r="A598" i="2"/>
  <c r="B598" i="2"/>
  <c r="H598" i="2"/>
  <c r="A599" i="2"/>
  <c r="B599" i="2"/>
  <c r="H599" i="2"/>
  <c r="A600" i="2"/>
  <c r="B600" i="2"/>
  <c r="H600" i="2"/>
  <c r="A601" i="2"/>
  <c r="B601" i="2"/>
  <c r="H601" i="2"/>
  <c r="A602" i="2"/>
  <c r="B602" i="2"/>
  <c r="A603" i="2"/>
  <c r="B603" i="2"/>
  <c r="H603" i="2"/>
  <c r="A604" i="2"/>
  <c r="B604" i="2"/>
  <c r="H604" i="2"/>
  <c r="A605" i="2"/>
  <c r="B605" i="2"/>
  <c r="H605" i="2"/>
  <c r="A606" i="2"/>
  <c r="B606" i="2"/>
  <c r="H606" i="2"/>
  <c r="A607" i="2"/>
  <c r="B607" i="2"/>
  <c r="H607" i="2"/>
  <c r="A608" i="2"/>
  <c r="B608" i="2"/>
  <c r="A609" i="2"/>
  <c r="B609" i="2"/>
  <c r="H609" i="2"/>
  <c r="A610" i="2"/>
  <c r="B610" i="2"/>
  <c r="A611" i="2"/>
  <c r="B611" i="2"/>
  <c r="H611" i="2"/>
  <c r="A612" i="2"/>
  <c r="B612" i="2"/>
  <c r="H612" i="2"/>
  <c r="A613" i="2"/>
  <c r="B613" i="2"/>
  <c r="H613" i="2"/>
  <c r="A614" i="2"/>
  <c r="B614" i="2"/>
  <c r="H614" i="2"/>
  <c r="A615" i="2"/>
  <c r="B615" i="2"/>
  <c r="H615" i="2"/>
  <c r="A616" i="2"/>
  <c r="B616" i="2"/>
  <c r="H616" i="2"/>
  <c r="A617" i="2"/>
  <c r="B617" i="2"/>
  <c r="H617" i="2"/>
  <c r="A618" i="2"/>
  <c r="B618" i="2"/>
  <c r="H618" i="2"/>
  <c r="A619" i="2"/>
  <c r="B619" i="2"/>
  <c r="A620" i="2"/>
  <c r="B620" i="2"/>
  <c r="H620" i="2"/>
  <c r="A621" i="2"/>
  <c r="B621" i="2"/>
  <c r="H621" i="2"/>
  <c r="A622" i="2"/>
  <c r="B622" i="2"/>
  <c r="H622" i="2"/>
  <c r="A623" i="2"/>
  <c r="B623" i="2"/>
  <c r="H623" i="2"/>
  <c r="A624" i="2"/>
  <c r="B624" i="2"/>
  <c r="H624" i="2"/>
  <c r="A625" i="2"/>
  <c r="B625" i="2"/>
  <c r="H625" i="2"/>
  <c r="A626" i="2"/>
  <c r="B626" i="2"/>
  <c r="A627" i="2"/>
  <c r="B627" i="2"/>
  <c r="A628" i="2"/>
  <c r="B628" i="2"/>
  <c r="H628" i="2"/>
  <c r="A629" i="2"/>
  <c r="B629" i="2"/>
  <c r="H629" i="2"/>
  <c r="A630" i="2"/>
  <c r="B630" i="2"/>
  <c r="H630" i="2"/>
  <c r="A631" i="2"/>
  <c r="B631" i="2"/>
  <c r="H631" i="2"/>
  <c r="A632" i="2"/>
  <c r="B632" i="2"/>
  <c r="A633" i="2"/>
  <c r="B633" i="2"/>
  <c r="H633" i="2"/>
  <c r="A634" i="2"/>
  <c r="B634" i="2"/>
  <c r="H634" i="2"/>
  <c r="A635" i="2"/>
  <c r="B635" i="2"/>
  <c r="H635" i="2"/>
  <c r="A636" i="2"/>
  <c r="B636" i="2"/>
  <c r="H636" i="2"/>
  <c r="A637" i="2"/>
  <c r="B637" i="2"/>
  <c r="H637" i="2"/>
  <c r="A638" i="2"/>
  <c r="B638" i="2"/>
  <c r="A639" i="2"/>
  <c r="B639" i="2"/>
  <c r="H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H671" i="2"/>
  <c r="A672" i="2"/>
  <c r="B672" i="2"/>
  <c r="H672" i="2"/>
  <c r="A673" i="2"/>
  <c r="B673" i="2"/>
  <c r="H673" i="2"/>
  <c r="A674" i="2"/>
  <c r="B674" i="2"/>
  <c r="H674" i="2"/>
  <c r="A675" i="2"/>
  <c r="B675" i="2"/>
  <c r="H675" i="2"/>
  <c r="A676" i="2"/>
  <c r="B676" i="2"/>
  <c r="H676" i="2"/>
  <c r="A677" i="2"/>
  <c r="B677" i="2"/>
  <c r="H677" i="2"/>
  <c r="A678" i="2"/>
  <c r="B678" i="2"/>
  <c r="H678" i="2"/>
  <c r="A679" i="2"/>
  <c r="B679" i="2"/>
  <c r="A680" i="2"/>
  <c r="B680" i="2"/>
  <c r="H680" i="2"/>
  <c r="A681" i="2"/>
  <c r="B681" i="2"/>
  <c r="H681" i="2"/>
  <c r="A682" i="2"/>
  <c r="B682" i="2"/>
  <c r="H682" i="2"/>
  <c r="A683" i="2"/>
  <c r="B683" i="2"/>
  <c r="H683" i="2"/>
  <c r="A684" i="2"/>
  <c r="B684" i="2"/>
  <c r="H684" i="2"/>
  <c r="A685" i="2"/>
  <c r="B685" i="2"/>
  <c r="H685" i="2"/>
  <c r="A686" i="2"/>
  <c r="B686" i="2"/>
  <c r="A687" i="2"/>
  <c r="B687" i="2"/>
  <c r="A688" i="2"/>
  <c r="B688" i="2"/>
  <c r="H688" i="2"/>
  <c r="A689" i="2"/>
  <c r="B689" i="2"/>
  <c r="H689" i="2"/>
  <c r="A690" i="2"/>
  <c r="B690" i="2"/>
  <c r="H690" i="2"/>
  <c r="A691" i="2"/>
  <c r="B691" i="2"/>
  <c r="H691" i="2"/>
  <c r="A692" i="2"/>
  <c r="B692" i="2"/>
  <c r="A693" i="2"/>
  <c r="B693" i="2"/>
  <c r="H693" i="2"/>
  <c r="A694" i="2"/>
  <c r="B694" i="2"/>
  <c r="H694" i="2"/>
  <c r="A695" i="2"/>
  <c r="B695" i="2"/>
  <c r="H695" i="2"/>
  <c r="A696" i="2"/>
  <c r="B696" i="2"/>
  <c r="H696" i="2"/>
  <c r="A697" i="2"/>
  <c r="B697" i="2"/>
  <c r="H697" i="2"/>
  <c r="A698" i="2"/>
  <c r="B698" i="2"/>
  <c r="A699" i="2"/>
  <c r="B699" i="2"/>
  <c r="H699" i="2"/>
  <c r="A700" i="2"/>
  <c r="B700" i="2"/>
  <c r="A701" i="2"/>
  <c r="B701" i="2"/>
  <c r="H701" i="2"/>
  <c r="A702" i="2"/>
  <c r="B702" i="2"/>
  <c r="H702" i="2"/>
  <c r="A703" i="2"/>
  <c r="B703" i="2"/>
  <c r="H703" i="2"/>
  <c r="A704" i="2"/>
  <c r="B704" i="2"/>
  <c r="H704" i="2"/>
  <c r="A705" i="2"/>
  <c r="B705" i="2"/>
  <c r="H705" i="2"/>
  <c r="A706" i="2"/>
  <c r="B706" i="2"/>
  <c r="H706" i="2"/>
  <c r="A707" i="2"/>
  <c r="B707" i="2"/>
  <c r="H707" i="2"/>
  <c r="A708" i="2"/>
  <c r="B708" i="2"/>
  <c r="H708" i="2"/>
  <c r="A709" i="2"/>
  <c r="B709" i="2"/>
  <c r="A710" i="2"/>
  <c r="B710" i="2"/>
  <c r="H710" i="2"/>
  <c r="A711" i="2"/>
  <c r="B711" i="2"/>
  <c r="H711" i="2"/>
  <c r="A712" i="2"/>
  <c r="B712" i="2"/>
  <c r="H712" i="2"/>
  <c r="A713" i="2"/>
  <c r="B713" i="2"/>
  <c r="H713" i="2"/>
  <c r="A714" i="2"/>
  <c r="B714" i="2"/>
  <c r="H714" i="2"/>
  <c r="A715" i="2"/>
  <c r="B715" i="2"/>
  <c r="H715" i="2"/>
  <c r="A716" i="2"/>
  <c r="B716" i="2"/>
  <c r="A717" i="2"/>
  <c r="B717" i="2"/>
  <c r="A718" i="2"/>
  <c r="B718" i="2"/>
  <c r="H718" i="2"/>
  <c r="A719" i="2"/>
  <c r="B719" i="2"/>
  <c r="H719" i="2"/>
  <c r="A720" i="2"/>
  <c r="B720" i="2"/>
  <c r="H720" i="2"/>
  <c r="A721" i="2"/>
  <c r="B721" i="2"/>
  <c r="H721" i="2"/>
  <c r="A722" i="2"/>
  <c r="B722" i="2"/>
  <c r="A723" i="2"/>
  <c r="B723" i="2"/>
  <c r="H723" i="2"/>
  <c r="A724" i="2"/>
  <c r="B724" i="2"/>
  <c r="H724" i="2"/>
  <c r="A725" i="2"/>
  <c r="B725" i="2"/>
  <c r="H725" i="2"/>
  <c r="A726" i="2"/>
  <c r="B726" i="2"/>
  <c r="H726" i="2"/>
  <c r="A727" i="2"/>
  <c r="B727" i="2"/>
  <c r="H727" i="2"/>
  <c r="A728" i="2"/>
  <c r="B728" i="2"/>
  <c r="A729" i="2"/>
  <c r="B729" i="2"/>
  <c r="H729" i="2"/>
  <c r="A730" i="2"/>
  <c r="B730" i="2"/>
  <c r="A731" i="2"/>
  <c r="B731" i="2"/>
  <c r="H731" i="2"/>
  <c r="A732" i="2"/>
  <c r="B732" i="2"/>
  <c r="H732" i="2"/>
  <c r="A733" i="2"/>
  <c r="B733" i="2"/>
  <c r="H733" i="2"/>
  <c r="A734" i="2"/>
  <c r="B734" i="2"/>
  <c r="H734" i="2"/>
  <c r="A735" i="2"/>
  <c r="B735" i="2"/>
  <c r="H735" i="2"/>
  <c r="A736" i="2"/>
  <c r="B736" i="2"/>
  <c r="H736" i="2"/>
  <c r="A737" i="2"/>
  <c r="B737" i="2"/>
  <c r="H737" i="2"/>
  <c r="A738" i="2"/>
  <c r="B738" i="2"/>
  <c r="H738" i="2"/>
  <c r="A739" i="2"/>
  <c r="B739" i="2"/>
  <c r="A740" i="2"/>
  <c r="B740" i="2"/>
  <c r="H740" i="2"/>
  <c r="A741" i="2"/>
  <c r="B741" i="2"/>
  <c r="H741" i="2"/>
  <c r="A742" i="2"/>
  <c r="B742" i="2"/>
  <c r="H742" i="2"/>
  <c r="A743" i="2"/>
  <c r="B743" i="2"/>
  <c r="H743" i="2"/>
  <c r="A744" i="2"/>
  <c r="B744" i="2"/>
  <c r="H744" i="2"/>
  <c r="A745" i="2"/>
  <c r="B745" i="2"/>
  <c r="H745" i="2"/>
  <c r="A746" i="2"/>
  <c r="B746" i="2"/>
  <c r="A747" i="2"/>
  <c r="B747" i="2"/>
  <c r="A748" i="2"/>
  <c r="B748" i="2"/>
  <c r="H748" i="2"/>
  <c r="A749" i="2"/>
  <c r="B749" i="2"/>
  <c r="H749" i="2"/>
  <c r="A750" i="2"/>
  <c r="B750" i="2"/>
  <c r="H750" i="2"/>
  <c r="A751" i="2"/>
  <c r="B751" i="2"/>
  <c r="H751" i="2"/>
  <c r="A752" i="2"/>
  <c r="B752" i="2"/>
  <c r="A753" i="2"/>
  <c r="B753" i="2"/>
  <c r="H753" i="2"/>
  <c r="A754" i="2"/>
  <c r="B754" i="2"/>
  <c r="H754" i="2"/>
  <c r="A755" i="2"/>
  <c r="B755" i="2"/>
  <c r="H755" i="2"/>
  <c r="A756" i="2"/>
  <c r="B756" i="2"/>
  <c r="H756" i="2"/>
  <c r="A757" i="2"/>
  <c r="B757" i="2"/>
  <c r="H757" i="2"/>
  <c r="A758" i="2"/>
  <c r="B758" i="2"/>
  <c r="A759" i="2"/>
  <c r="B759" i="2"/>
  <c r="H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H791" i="2"/>
  <c r="A792" i="2"/>
  <c r="B792" i="2"/>
  <c r="H792" i="2"/>
  <c r="A793" i="2"/>
  <c r="B793" i="2"/>
  <c r="H793" i="2"/>
  <c r="A794" i="2"/>
  <c r="B794" i="2"/>
  <c r="H794" i="2"/>
  <c r="A795" i="2"/>
  <c r="B795" i="2"/>
  <c r="H795" i="2"/>
  <c r="A796" i="2"/>
  <c r="B796" i="2"/>
  <c r="H796" i="2"/>
  <c r="A797" i="2"/>
  <c r="B797" i="2"/>
  <c r="H797" i="2"/>
  <c r="A798" i="2"/>
  <c r="B798" i="2"/>
  <c r="H798" i="2"/>
  <c r="A799" i="2"/>
  <c r="B799" i="2"/>
  <c r="A800" i="2"/>
  <c r="B800" i="2"/>
  <c r="H800" i="2"/>
  <c r="A801" i="2"/>
  <c r="B801" i="2"/>
  <c r="H801" i="2"/>
  <c r="A802" i="2"/>
  <c r="B802" i="2"/>
  <c r="H802" i="2"/>
  <c r="A803" i="2"/>
  <c r="B803" i="2"/>
  <c r="H803" i="2"/>
  <c r="A804" i="2"/>
  <c r="B804" i="2"/>
  <c r="H804" i="2"/>
  <c r="A805" i="2"/>
  <c r="B805" i="2"/>
  <c r="H805" i="2"/>
  <c r="A806" i="2"/>
  <c r="B806" i="2"/>
  <c r="A807" i="2"/>
  <c r="B807" i="2"/>
  <c r="A808" i="2"/>
  <c r="B808" i="2"/>
  <c r="H808" i="2"/>
  <c r="A809" i="2"/>
  <c r="B809" i="2"/>
  <c r="H809" i="2"/>
  <c r="A810" i="2"/>
  <c r="B810" i="2"/>
  <c r="H810" i="2"/>
  <c r="A811" i="2"/>
  <c r="B811" i="2"/>
  <c r="H811" i="2"/>
  <c r="A812" i="2"/>
  <c r="B812" i="2"/>
  <c r="A813" i="2"/>
  <c r="B813" i="2"/>
  <c r="H813" i="2"/>
  <c r="A814" i="2"/>
  <c r="B814" i="2"/>
  <c r="H814" i="2"/>
  <c r="A815" i="2"/>
  <c r="B815" i="2"/>
  <c r="H815" i="2"/>
  <c r="A816" i="2"/>
  <c r="B816" i="2"/>
  <c r="H816" i="2"/>
  <c r="A817" i="2"/>
  <c r="B817" i="2"/>
  <c r="H817" i="2"/>
  <c r="A818" i="2"/>
  <c r="B818" i="2"/>
  <c r="A819" i="2"/>
  <c r="B819" i="2"/>
  <c r="H819" i="2"/>
  <c r="A820" i="2"/>
  <c r="B820" i="2"/>
  <c r="A821" i="2"/>
  <c r="B821" i="2"/>
  <c r="H821" i="2"/>
  <c r="A822" i="2"/>
  <c r="B822" i="2"/>
  <c r="H822" i="2"/>
  <c r="A823" i="2"/>
  <c r="B823" i="2"/>
  <c r="H823" i="2"/>
  <c r="A824" i="2"/>
  <c r="B824" i="2"/>
  <c r="H824" i="2"/>
  <c r="A825" i="2"/>
  <c r="B825" i="2"/>
  <c r="H825" i="2"/>
  <c r="A826" i="2"/>
  <c r="B826" i="2"/>
  <c r="H826" i="2"/>
  <c r="A827" i="2"/>
  <c r="B827" i="2"/>
  <c r="H827" i="2"/>
  <c r="A828" i="2"/>
  <c r="B828" i="2"/>
  <c r="H828" i="2"/>
  <c r="A829" i="2"/>
  <c r="B829" i="2"/>
  <c r="A830" i="2"/>
  <c r="B830" i="2"/>
  <c r="H830" i="2"/>
  <c r="A831" i="2"/>
  <c r="B831" i="2"/>
  <c r="H831" i="2"/>
  <c r="A832" i="2"/>
  <c r="B832" i="2"/>
  <c r="H832" i="2"/>
  <c r="A833" i="2"/>
  <c r="B833" i="2"/>
  <c r="H833" i="2"/>
  <c r="A834" i="2"/>
  <c r="B834" i="2"/>
  <c r="H834" i="2"/>
  <c r="A835" i="2"/>
  <c r="B835" i="2"/>
  <c r="H835" i="2"/>
  <c r="A836" i="2"/>
  <c r="B836" i="2"/>
  <c r="A837" i="2"/>
  <c r="B837" i="2"/>
  <c r="A838" i="2"/>
  <c r="B838" i="2"/>
  <c r="H838" i="2"/>
  <c r="A839" i="2"/>
  <c r="B839" i="2"/>
  <c r="H839" i="2"/>
  <c r="A840" i="2"/>
  <c r="B840" i="2"/>
  <c r="H840" i="2"/>
  <c r="A841" i="2"/>
  <c r="B841" i="2"/>
  <c r="H841" i="2"/>
  <c r="A842" i="2"/>
  <c r="B842" i="2"/>
  <c r="A843" i="2"/>
  <c r="B843" i="2"/>
  <c r="H843" i="2"/>
  <c r="A844" i="2"/>
  <c r="B844" i="2"/>
  <c r="H844" i="2"/>
  <c r="A845" i="2"/>
  <c r="B845" i="2"/>
  <c r="H845" i="2"/>
  <c r="A846" i="2"/>
  <c r="B846" i="2"/>
  <c r="H846" i="2"/>
  <c r="A847" i="2"/>
  <c r="B847" i="2"/>
  <c r="H847" i="2"/>
  <c r="A848" i="2"/>
  <c r="B848" i="2"/>
  <c r="A849" i="2"/>
  <c r="B849" i="2"/>
  <c r="H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2" i="2"/>
  <c r="B912" i="2"/>
  <c r="H912" i="2"/>
  <c r="A913" i="2"/>
  <c r="B913" i="2"/>
  <c r="A914" i="2"/>
  <c r="B914" i="2"/>
  <c r="H914" i="2"/>
  <c r="A915" i="2"/>
  <c r="B915" i="2"/>
  <c r="H915" i="2"/>
  <c r="A916" i="2"/>
  <c r="B916" i="2"/>
  <c r="H916" i="2"/>
  <c r="A917" i="2"/>
  <c r="B917" i="2"/>
  <c r="H917" i="2"/>
  <c r="A918" i="2"/>
  <c r="B918" i="2"/>
  <c r="A919" i="2"/>
  <c r="B919" i="2"/>
  <c r="H919" i="2"/>
  <c r="A920" i="2"/>
  <c r="B920" i="2"/>
  <c r="H920" i="2"/>
  <c r="A921" i="2"/>
  <c r="B921" i="2"/>
  <c r="A922" i="2"/>
  <c r="B922" i="2"/>
  <c r="H922" i="2"/>
  <c r="A923" i="2"/>
  <c r="B923" i="2"/>
  <c r="A924" i="2"/>
  <c r="B924" i="2"/>
  <c r="H924" i="2"/>
  <c r="A925" i="2"/>
  <c r="B925" i="2"/>
  <c r="H925" i="2"/>
  <c r="A926" i="2"/>
  <c r="B926" i="2"/>
  <c r="H926" i="2"/>
  <c r="A927" i="2"/>
  <c r="B927" i="2"/>
  <c r="H927" i="2"/>
  <c r="A928" i="2"/>
  <c r="B928" i="2"/>
  <c r="H928" i="2"/>
  <c r="A929" i="2"/>
  <c r="B929" i="2"/>
  <c r="H929" i="2"/>
  <c r="A930" i="2"/>
  <c r="B930" i="2"/>
  <c r="H930" i="2"/>
  <c r="A931" i="2"/>
  <c r="B931" i="2"/>
  <c r="H931" i="2"/>
  <c r="A932" i="2"/>
  <c r="B932" i="2"/>
  <c r="A933" i="2"/>
  <c r="B933" i="2"/>
  <c r="H933" i="2"/>
  <c r="A934" i="2"/>
  <c r="B934" i="2"/>
  <c r="H934" i="2"/>
  <c r="A935" i="2"/>
  <c r="B935" i="2"/>
  <c r="H935" i="2"/>
  <c r="A936" i="2"/>
  <c r="B936" i="2"/>
  <c r="H936" i="2"/>
  <c r="A937" i="2"/>
  <c r="B937" i="2"/>
  <c r="A938" i="2"/>
  <c r="B938" i="2"/>
  <c r="H938" i="2"/>
  <c r="A939" i="2"/>
  <c r="B939" i="2"/>
  <c r="H939" i="2"/>
  <c r="A940" i="2"/>
  <c r="B940" i="2"/>
  <c r="H940" i="2"/>
  <c r="A941" i="2"/>
  <c r="B941" i="2"/>
  <c r="A942" i="2"/>
  <c r="B942" i="2"/>
  <c r="A943" i="2"/>
  <c r="B943" i="2"/>
  <c r="A944" i="2"/>
  <c r="B944" i="2"/>
  <c r="H944" i="2"/>
  <c r="A945" i="2"/>
  <c r="B945" i="2"/>
  <c r="A946" i="2"/>
  <c r="B946" i="2"/>
  <c r="H946" i="2"/>
  <c r="A947" i="2"/>
  <c r="B947" i="2"/>
  <c r="H947" i="2"/>
  <c r="A948" i="2"/>
  <c r="B948" i="2"/>
  <c r="H948" i="2"/>
  <c r="A949" i="2"/>
  <c r="B949" i="2"/>
  <c r="H949" i="2"/>
  <c r="A950" i="2"/>
  <c r="B950" i="2"/>
  <c r="A951" i="2"/>
  <c r="B951" i="2"/>
  <c r="H951" i="2"/>
  <c r="A952" i="2"/>
  <c r="B952" i="2"/>
  <c r="H952" i="2"/>
  <c r="A953" i="2"/>
  <c r="B953" i="2"/>
  <c r="A954" i="2"/>
  <c r="B954" i="2"/>
  <c r="H954" i="2"/>
  <c r="A955" i="2"/>
  <c r="B955" i="2"/>
  <c r="A956" i="2"/>
  <c r="B956" i="2"/>
  <c r="H956" i="2"/>
  <c r="A957" i="2"/>
  <c r="B957" i="2"/>
  <c r="H957" i="2"/>
  <c r="A958" i="2"/>
  <c r="B958" i="2"/>
  <c r="H958" i="2"/>
  <c r="A959" i="2"/>
  <c r="B959" i="2"/>
  <c r="H959" i="2"/>
  <c r="A960" i="2"/>
  <c r="B960" i="2"/>
  <c r="H960" i="2"/>
  <c r="A961" i="2"/>
  <c r="B961" i="2"/>
  <c r="H961" i="2"/>
  <c r="A962" i="2"/>
  <c r="B962" i="2"/>
  <c r="H962" i="2"/>
  <c r="A963" i="2"/>
  <c r="B963" i="2"/>
  <c r="H963" i="2"/>
  <c r="A964" i="2"/>
  <c r="B964" i="2"/>
  <c r="A965" i="2"/>
  <c r="B965" i="2"/>
  <c r="H965" i="2"/>
  <c r="A966" i="2"/>
  <c r="B966" i="2"/>
  <c r="H966" i="2"/>
  <c r="A967" i="2"/>
  <c r="B967" i="2"/>
  <c r="H967" i="2"/>
  <c r="A968" i="2"/>
  <c r="B968" i="2"/>
  <c r="H968" i="2"/>
  <c r="A969" i="2"/>
  <c r="B969" i="2"/>
  <c r="A970" i="2"/>
  <c r="B970" i="2"/>
  <c r="H970" i="2"/>
  <c r="A971" i="2"/>
  <c r="B971" i="2"/>
  <c r="H971" i="2"/>
  <c r="A972" i="2"/>
  <c r="B972" i="2"/>
  <c r="H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H1009" i="2"/>
  <c r="A1010" i="2"/>
  <c r="B1010" i="2"/>
  <c r="H1010" i="2"/>
  <c r="A1011" i="2"/>
  <c r="B1011" i="2"/>
  <c r="H1011" i="2"/>
  <c r="A1012" i="2"/>
  <c r="B1012" i="2"/>
  <c r="A1013" i="2"/>
  <c r="B1013" i="2"/>
  <c r="H1013" i="2"/>
  <c r="A1014" i="2"/>
  <c r="B1014" i="2"/>
  <c r="H1014" i="2"/>
  <c r="A1015" i="2"/>
  <c r="B1015" i="2"/>
  <c r="H1015" i="2"/>
  <c r="A1016" i="2"/>
  <c r="B1016" i="2"/>
  <c r="H1016" i="2"/>
  <c r="A1017" i="2"/>
  <c r="B1017" i="2"/>
  <c r="H1017" i="2"/>
  <c r="A1018" i="2"/>
  <c r="B1018" i="2"/>
  <c r="H1018" i="2"/>
  <c r="A1019" i="2"/>
  <c r="B1019" i="2"/>
  <c r="H1019" i="2"/>
  <c r="A1020" i="2"/>
  <c r="B1020" i="2"/>
  <c r="H1020" i="2"/>
  <c r="A1021" i="2"/>
  <c r="B1021" i="2"/>
  <c r="H1021" i="2"/>
  <c r="A1022" i="2"/>
  <c r="B1022" i="2"/>
  <c r="A1023" i="2"/>
  <c r="B1023" i="2"/>
  <c r="H1023" i="2"/>
  <c r="A1024" i="2"/>
  <c r="B1024" i="2"/>
  <c r="A1025" i="2"/>
  <c r="B1025" i="2"/>
  <c r="H1025" i="2"/>
  <c r="A1026" i="2"/>
  <c r="B1026" i="2"/>
  <c r="H1026" i="2"/>
  <c r="A1027" i="2"/>
  <c r="B1027" i="2"/>
  <c r="H1027" i="2"/>
  <c r="A1028" i="2"/>
  <c r="B1028" i="2"/>
  <c r="A1029" i="2"/>
  <c r="B1029" i="2"/>
  <c r="H1029" i="2"/>
  <c r="A1030" i="2"/>
  <c r="B1030" i="2"/>
  <c r="H1030" i="2"/>
  <c r="A1031" i="2"/>
  <c r="B1031" i="2"/>
  <c r="H1031" i="2"/>
  <c r="A1032" i="2"/>
  <c r="B1032" i="2"/>
  <c r="H1032" i="2"/>
  <c r="A1033" i="2"/>
  <c r="B1033" i="2"/>
  <c r="A1034" i="2"/>
  <c r="B1034" i="2"/>
  <c r="H1034" i="2"/>
  <c r="A1035" i="2"/>
  <c r="B1035" i="2"/>
  <c r="H1035" i="2"/>
  <c r="A1036" i="2"/>
  <c r="B1036" i="2"/>
  <c r="H1036" i="2"/>
  <c r="A1037" i="2"/>
  <c r="B1037" i="2"/>
  <c r="H1037" i="2"/>
  <c r="A1038" i="2"/>
  <c r="B1038" i="2"/>
  <c r="A1039" i="2"/>
  <c r="B1039" i="2"/>
  <c r="H1039" i="2"/>
  <c r="A1040" i="2"/>
  <c r="B1040" i="2"/>
  <c r="H1040" i="2"/>
  <c r="A1041" i="2"/>
  <c r="B1041" i="2"/>
  <c r="H1041" i="2"/>
  <c r="A1042" i="2"/>
  <c r="B1042" i="2"/>
  <c r="H1042" i="2"/>
  <c r="A1043" i="2"/>
  <c r="B1043" i="2"/>
  <c r="A1044" i="2"/>
  <c r="B1044" i="2"/>
  <c r="H1044" i="2"/>
  <c r="A1045" i="2"/>
  <c r="B1045" i="2"/>
  <c r="H1045" i="2"/>
  <c r="A1046" i="2"/>
  <c r="B1046" i="2"/>
  <c r="H1046" i="2"/>
  <c r="A1047" i="2"/>
  <c r="B1047" i="2"/>
  <c r="H1047" i="2"/>
  <c r="A1048" i="2"/>
  <c r="B1048" i="2"/>
  <c r="H1048" i="2"/>
  <c r="A1049" i="2"/>
  <c r="B1049" i="2"/>
  <c r="A1050" i="2"/>
  <c r="B1050" i="2"/>
  <c r="A1051" i="2"/>
  <c r="B1051" i="2"/>
  <c r="A1052" i="2"/>
  <c r="B1052" i="2"/>
  <c r="H1052" i="2"/>
  <c r="A1053" i="2"/>
  <c r="B1053" i="2"/>
  <c r="H1053" i="2"/>
  <c r="A1054" i="2"/>
  <c r="B1054" i="2"/>
  <c r="H1054" i="2"/>
  <c r="A1055" i="2"/>
  <c r="B1055" i="2"/>
  <c r="A1056" i="2"/>
  <c r="B1056" i="2"/>
  <c r="H1056" i="2"/>
  <c r="A1057" i="2"/>
  <c r="B1057" i="2"/>
  <c r="H1057" i="2"/>
  <c r="A1058" i="2"/>
  <c r="B1058" i="2"/>
  <c r="H1058" i="2"/>
  <c r="A1059" i="2"/>
  <c r="B1059" i="2"/>
  <c r="H1059" i="2"/>
  <c r="A1060" i="2"/>
  <c r="B1060" i="2"/>
  <c r="H1060" i="2"/>
  <c r="A1061" i="2"/>
  <c r="B1061" i="2"/>
  <c r="H1061" i="2"/>
  <c r="A1062" i="2"/>
  <c r="B1062" i="2"/>
  <c r="H1062" i="2"/>
  <c r="A1063" i="2"/>
  <c r="B1063" i="2"/>
  <c r="H1063" i="2"/>
  <c r="A1064" i="2"/>
  <c r="B1064" i="2"/>
  <c r="H1064" i="2"/>
  <c r="A1065" i="2"/>
  <c r="B1065" i="2"/>
  <c r="A1066" i="2"/>
  <c r="B1066" i="2"/>
  <c r="H1066" i="2"/>
  <c r="A1067" i="2"/>
  <c r="B1067" i="2"/>
  <c r="A1068" i="2"/>
  <c r="B1068" i="2"/>
  <c r="H1068" i="2"/>
  <c r="A1069" i="2"/>
  <c r="B1069" i="2"/>
  <c r="H1069" i="2"/>
  <c r="A1070" i="2"/>
  <c r="B1070" i="2"/>
  <c r="H1070" i="2"/>
  <c r="A1071" i="2"/>
  <c r="B1071" i="2"/>
  <c r="A1072" i="2"/>
  <c r="B1072" i="2"/>
  <c r="H1072" i="2"/>
  <c r="A1073" i="2"/>
  <c r="B1073" i="2"/>
  <c r="H1073" i="2"/>
  <c r="A1074" i="2"/>
  <c r="B1074" i="2"/>
  <c r="H1074" i="2"/>
  <c r="A1075" i="2"/>
  <c r="B1075" i="2"/>
  <c r="H1075" i="2"/>
  <c r="A1076" i="2"/>
  <c r="B1076" i="2"/>
  <c r="A1077" i="2"/>
  <c r="B1077" i="2"/>
  <c r="H1077" i="2"/>
  <c r="A1078" i="2"/>
  <c r="B1078" i="2"/>
  <c r="H1078" i="2"/>
  <c r="A1079" i="2"/>
  <c r="B1079" i="2"/>
  <c r="H1079" i="2"/>
  <c r="A1080" i="2"/>
  <c r="B1080" i="2"/>
  <c r="H1080" i="2"/>
  <c r="A1081" i="2"/>
  <c r="B1081" i="2"/>
  <c r="A1082" i="2"/>
  <c r="B1082" i="2"/>
  <c r="H1082" i="2"/>
  <c r="A1083" i="2"/>
  <c r="B1083" i="2"/>
  <c r="H1083" i="2"/>
  <c r="A1084" i="2"/>
  <c r="B1084" i="2"/>
  <c r="H1084" i="2"/>
  <c r="A1085" i="2"/>
  <c r="B1085" i="2"/>
  <c r="H1085" i="2"/>
  <c r="A1086" i="2"/>
  <c r="B1086" i="2"/>
  <c r="A1087" i="2"/>
  <c r="B1087" i="2"/>
  <c r="H1087" i="2"/>
  <c r="A1088" i="2"/>
  <c r="B1088" i="2"/>
  <c r="H1088" i="2"/>
  <c r="A1089" i="2"/>
  <c r="B1089" i="2"/>
  <c r="H1089" i="2"/>
  <c r="A1090" i="2"/>
  <c r="B1090" i="2"/>
  <c r="H1090" i="2"/>
  <c r="A1091" i="2"/>
  <c r="B1091" i="2"/>
  <c r="H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A1101" i="2"/>
  <c r="B1101" i="2"/>
  <c r="A1102" i="2"/>
  <c r="B1102" i="2"/>
  <c r="A1103" i="2"/>
  <c r="B1103" i="2"/>
  <c r="A1104" i="2"/>
  <c r="B1104" i="2"/>
  <c r="A1105" i="2"/>
  <c r="B1105" i="2"/>
  <c r="A1106" i="2"/>
  <c r="B1106" i="2"/>
  <c r="A1107" i="2"/>
  <c r="B1107" i="2"/>
  <c r="A1108" i="2"/>
  <c r="B1108" i="2"/>
  <c r="A1109" i="2"/>
  <c r="B1109" i="2"/>
  <c r="A1110" i="2"/>
  <c r="B1110" i="2"/>
  <c r="A1111" i="2"/>
  <c r="B1111" i="2"/>
  <c r="A1112" i="2"/>
  <c r="B1112" i="2"/>
  <c r="A1113" i="2"/>
  <c r="B1113" i="2"/>
  <c r="A1114" i="2"/>
  <c r="B1114" i="2"/>
  <c r="A1115" i="2"/>
  <c r="B1115" i="2"/>
  <c r="A1116" i="2"/>
  <c r="B1116" i="2"/>
  <c r="A1117" i="2"/>
  <c r="B1117" i="2"/>
  <c r="A1118" i="2"/>
  <c r="B1118" i="2"/>
  <c r="A1119" i="2"/>
  <c r="B1119" i="2"/>
  <c r="A1120" i="2"/>
  <c r="B1120" i="2"/>
  <c r="A1121" i="2"/>
  <c r="B1121" i="2"/>
  <c r="A1122" i="2"/>
  <c r="B1122" i="2"/>
  <c r="A1123" i="2"/>
  <c r="B1123" i="2"/>
  <c r="A1124" i="2"/>
  <c r="B1124" i="2"/>
  <c r="A1125" i="2"/>
  <c r="B1125" i="2"/>
  <c r="A1126" i="2"/>
  <c r="B1126" i="2"/>
  <c r="A1127" i="2"/>
  <c r="B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H1138" i="2"/>
  <c r="A1139" i="2"/>
  <c r="B1139" i="2"/>
  <c r="H1139" i="2"/>
  <c r="A1140" i="2"/>
  <c r="B1140" i="2"/>
  <c r="H1140" i="2"/>
  <c r="A1141" i="2"/>
  <c r="B1141" i="2"/>
  <c r="A1142" i="2"/>
  <c r="B1142" i="2"/>
  <c r="H1142" i="2"/>
  <c r="A1143" i="2"/>
  <c r="B1143" i="2"/>
  <c r="H1143" i="2"/>
  <c r="A1144" i="2"/>
  <c r="B1144" i="2"/>
  <c r="H1144" i="2"/>
  <c r="A1145" i="2"/>
  <c r="B1145" i="2"/>
  <c r="H1145" i="2"/>
  <c r="A1146" i="2"/>
  <c r="B1146" i="2"/>
  <c r="H1146" i="2"/>
  <c r="A1147" i="2"/>
  <c r="B1147" i="2"/>
  <c r="H1147" i="2"/>
  <c r="A1148" i="2"/>
  <c r="B1148" i="2"/>
  <c r="H1148" i="2"/>
  <c r="A1149" i="2"/>
  <c r="B1149" i="2"/>
  <c r="H1149" i="2"/>
  <c r="A1150" i="2"/>
  <c r="B1150" i="2"/>
  <c r="H1150" i="2"/>
  <c r="A1151" i="2"/>
  <c r="B1151" i="2"/>
  <c r="A1152" i="2"/>
  <c r="B1152" i="2"/>
  <c r="H1152" i="2"/>
  <c r="A1153" i="2"/>
  <c r="B1153" i="2"/>
  <c r="A1154" i="2"/>
  <c r="B1154" i="2"/>
  <c r="H1154" i="2"/>
  <c r="A1155" i="2"/>
  <c r="B1155" i="2"/>
  <c r="H1155" i="2"/>
  <c r="A1156" i="2"/>
  <c r="B1156" i="2"/>
  <c r="H1156" i="2"/>
  <c r="A1157" i="2"/>
  <c r="B1157" i="2"/>
  <c r="A1158" i="2"/>
  <c r="B1158" i="2"/>
  <c r="H1158" i="2"/>
  <c r="A1159" i="2"/>
  <c r="B1159" i="2"/>
  <c r="H1159" i="2"/>
  <c r="A1160" i="2"/>
  <c r="B1160" i="2"/>
  <c r="H1160" i="2"/>
  <c r="A1161" i="2"/>
  <c r="B1161" i="2"/>
  <c r="H1161" i="2"/>
  <c r="A1162" i="2"/>
  <c r="B1162" i="2"/>
  <c r="A1163" i="2"/>
  <c r="B1163" i="2"/>
  <c r="H1163" i="2"/>
  <c r="A1164" i="2"/>
  <c r="B1164" i="2"/>
  <c r="H1164" i="2"/>
  <c r="A1165" i="2"/>
  <c r="B1165" i="2"/>
  <c r="H1165" i="2"/>
  <c r="A1166" i="2"/>
  <c r="B1166" i="2"/>
  <c r="H1166" i="2"/>
  <c r="A1167" i="2"/>
  <c r="B1167" i="2"/>
  <c r="A1168" i="2"/>
  <c r="B1168" i="2"/>
  <c r="H1168" i="2"/>
  <c r="A1169" i="2"/>
  <c r="B1169" i="2"/>
  <c r="H1169" i="2"/>
  <c r="A1170" i="2"/>
  <c r="B1170" i="2"/>
  <c r="H1170" i="2"/>
  <c r="A1171" i="2"/>
  <c r="B1171" i="2"/>
  <c r="H1171" i="2"/>
  <c r="A1172" i="2"/>
  <c r="B1172" i="2"/>
  <c r="A1173" i="2"/>
  <c r="B1173" i="2"/>
  <c r="H1173" i="2"/>
  <c r="A1174" i="2"/>
  <c r="B1174" i="2"/>
  <c r="H1174" i="2"/>
  <c r="A1175" i="2"/>
  <c r="B1175" i="2"/>
  <c r="H1175" i="2"/>
  <c r="A1176" i="2"/>
  <c r="B1176" i="2"/>
  <c r="H1176" i="2"/>
  <c r="A1177" i="2"/>
  <c r="B1177" i="2"/>
  <c r="H1177" i="2"/>
  <c r="A1178" i="2"/>
  <c r="B1178" i="2"/>
  <c r="A1179" i="2"/>
  <c r="B1179" i="2"/>
  <c r="A1180" i="2"/>
  <c r="B1180" i="2"/>
  <c r="H1180" i="2"/>
  <c r="A1181" i="2"/>
  <c r="B1181" i="2"/>
  <c r="H1181" i="2"/>
  <c r="A1182" i="2"/>
  <c r="B1182" i="2"/>
  <c r="H1182" i="2"/>
  <c r="A1183" i="2"/>
  <c r="B1183" i="2"/>
  <c r="A1184" i="2"/>
  <c r="B1184" i="2"/>
  <c r="H1184" i="2"/>
  <c r="A1185" i="2"/>
  <c r="B1185" i="2"/>
  <c r="H1185" i="2"/>
  <c r="A1186" i="2"/>
  <c r="B1186" i="2"/>
  <c r="H1186" i="2"/>
  <c r="A1187" i="2"/>
  <c r="B1187" i="2"/>
  <c r="A1188" i="2"/>
  <c r="B1188" i="2"/>
  <c r="H1188" i="2"/>
  <c r="A1189" i="2"/>
  <c r="B1189" i="2"/>
  <c r="H1189" i="2"/>
  <c r="A1190" i="2"/>
  <c r="B1190" i="2"/>
  <c r="H1190" i="2"/>
  <c r="A1191" i="2"/>
  <c r="B1191" i="2"/>
  <c r="A1192" i="2"/>
  <c r="B1192" i="2"/>
  <c r="A1193" i="2"/>
  <c r="B1193" i="2"/>
  <c r="A1194" i="2"/>
  <c r="B1194" i="2"/>
  <c r="A1195" i="2"/>
  <c r="B1195" i="2"/>
  <c r="A1197" i="2"/>
  <c r="B1197" i="2"/>
  <c r="H1197" i="2"/>
  <c r="A1198" i="2"/>
  <c r="B1198" i="2"/>
  <c r="H1198" i="2"/>
  <c r="A1199" i="2"/>
  <c r="B1199" i="2"/>
  <c r="H1199" i="2"/>
  <c r="A1200" i="2"/>
  <c r="B1200" i="2"/>
  <c r="H1200" i="2"/>
  <c r="A1201" i="2"/>
  <c r="B1201" i="2"/>
  <c r="H1201" i="2"/>
  <c r="A1202" i="2"/>
  <c r="B1202" i="2"/>
  <c r="A1203" i="2"/>
  <c r="B1203" i="2"/>
  <c r="H1203" i="2"/>
  <c r="A1204" i="2"/>
  <c r="B1204" i="2"/>
  <c r="H1204" i="2"/>
  <c r="A1205" i="2"/>
  <c r="B1205" i="2"/>
  <c r="H1205" i="2"/>
  <c r="A1206" i="2"/>
  <c r="B1206" i="2"/>
  <c r="H1206" i="2"/>
  <c r="A1207" i="2"/>
  <c r="B1207" i="2"/>
  <c r="H1207" i="2"/>
  <c r="A1208" i="2"/>
  <c r="B1208" i="2"/>
  <c r="H1208" i="2"/>
  <c r="A1209" i="2"/>
  <c r="B1209" i="2"/>
  <c r="H1209" i="2"/>
  <c r="A1210" i="2"/>
  <c r="B1210" i="2"/>
  <c r="A1211" i="2"/>
  <c r="B1211" i="2"/>
  <c r="H1211" i="2"/>
  <c r="A1212" i="2"/>
  <c r="B1212" i="2"/>
  <c r="H1212" i="2"/>
  <c r="A1213" i="2"/>
  <c r="B1213" i="2"/>
  <c r="H1213" i="2"/>
  <c r="A1214" i="2"/>
  <c r="B1214" i="2"/>
  <c r="H1214" i="2"/>
  <c r="A1215" i="2"/>
  <c r="B1215" i="2"/>
  <c r="H1215" i="2"/>
  <c r="A1216" i="2"/>
  <c r="B1216" i="2"/>
  <c r="A1217" i="2"/>
  <c r="B1217" i="2"/>
  <c r="H1217" i="2"/>
  <c r="A1218" i="2"/>
  <c r="B1218" i="2"/>
  <c r="H1218" i="2"/>
  <c r="A1219" i="2"/>
  <c r="B1219" i="2"/>
  <c r="H1219" i="2"/>
  <c r="A1220" i="2"/>
  <c r="B1220" i="2"/>
  <c r="H1220" i="2"/>
  <c r="A1221" i="2"/>
  <c r="B1221" i="2"/>
  <c r="H1221" i="2"/>
  <c r="A1222" i="2"/>
  <c r="B1222" i="2"/>
  <c r="H1222" i="2"/>
  <c r="A1223" i="2"/>
  <c r="B1223" i="2"/>
  <c r="H1223" i="2"/>
  <c r="A1224" i="2"/>
  <c r="B1224" i="2"/>
  <c r="A1225" i="2"/>
  <c r="B1225" i="2"/>
  <c r="H1225" i="2"/>
  <c r="A1226" i="2"/>
  <c r="B1226" i="2"/>
  <c r="H1226" i="2"/>
  <c r="A1227" i="2"/>
  <c r="B1227" i="2"/>
  <c r="H1227" i="2"/>
  <c r="A1228" i="2"/>
  <c r="B1228" i="2"/>
  <c r="H1228" i="2"/>
  <c r="A1229" i="2"/>
  <c r="B1229" i="2"/>
  <c r="H1229" i="2"/>
  <c r="A1230" i="2"/>
  <c r="B1230" i="2"/>
  <c r="A1231" i="2"/>
  <c r="B1231" i="2"/>
  <c r="H1231" i="2"/>
  <c r="A1232" i="2"/>
  <c r="B1232" i="2"/>
  <c r="H1232" i="2"/>
  <c r="A1233" i="2"/>
  <c r="B1233" i="2"/>
  <c r="H1233" i="2"/>
  <c r="A1234" i="2"/>
  <c r="B1234" i="2"/>
  <c r="H1234" i="2"/>
  <c r="A1235" i="2"/>
  <c r="B1235" i="2"/>
  <c r="H1235" i="2"/>
  <c r="A1236" i="2"/>
  <c r="B1236" i="2"/>
  <c r="H1236" i="2"/>
  <c r="A1237" i="2"/>
  <c r="B1237" i="2"/>
  <c r="H1237" i="2"/>
  <c r="A1238" i="2"/>
  <c r="B1238" i="2"/>
  <c r="A1239" i="2"/>
  <c r="B1239" i="2"/>
  <c r="H1239" i="2"/>
  <c r="A1240" i="2"/>
  <c r="B1240" i="2"/>
  <c r="H1240" i="2"/>
  <c r="A1241" i="2"/>
  <c r="B1241" i="2"/>
  <c r="H1241" i="2"/>
  <c r="A1242" i="2"/>
  <c r="B1242" i="2"/>
  <c r="H1242" i="2"/>
  <c r="A1243" i="2"/>
  <c r="B1243" i="2"/>
  <c r="H1243" i="2"/>
  <c r="A1244" i="2"/>
  <c r="B1244" i="2"/>
  <c r="A1245" i="2"/>
  <c r="B1245" i="2"/>
  <c r="H1245" i="2"/>
  <c r="A1246" i="2"/>
  <c r="B1246" i="2"/>
  <c r="H1246" i="2"/>
  <c r="A1247" i="2"/>
  <c r="B1247" i="2"/>
  <c r="H1247" i="2"/>
  <c r="A1248" i="2"/>
  <c r="B1248" i="2"/>
  <c r="H1248" i="2"/>
  <c r="A1249" i="2"/>
  <c r="B1249" i="2"/>
  <c r="H1249" i="2"/>
  <c r="A1250" i="2"/>
  <c r="B1250" i="2"/>
  <c r="H1250" i="2"/>
  <c r="A1251" i="2"/>
  <c r="B1251" i="2"/>
  <c r="H1251" i="2"/>
  <c r="A1252" i="2"/>
  <c r="B1252" i="2"/>
  <c r="A1253" i="2"/>
  <c r="B1253" i="2"/>
  <c r="H1253" i="2"/>
  <c r="A1254" i="2"/>
  <c r="B1254" i="2"/>
  <c r="H1254" i="2"/>
  <c r="A1255" i="2"/>
  <c r="B1255" i="2"/>
  <c r="H1255" i="2"/>
  <c r="A1256" i="2"/>
  <c r="B1256" i="2"/>
  <c r="H1256" i="2"/>
  <c r="A1257" i="2"/>
  <c r="B1257" i="2"/>
  <c r="H1257" i="2"/>
  <c r="A1258" i="2"/>
  <c r="B1258" i="2"/>
  <c r="H1258" i="2"/>
  <c r="A1259" i="2"/>
  <c r="B1259" i="2"/>
  <c r="H1259" i="2"/>
  <c r="A1260" i="2"/>
  <c r="B1260" i="2"/>
  <c r="H1260" i="2"/>
  <c r="A1261" i="2"/>
  <c r="B1261" i="2"/>
  <c r="H1261" i="2"/>
  <c r="A1262" i="2"/>
  <c r="B1262" i="2"/>
  <c r="H1262" i="2"/>
  <c r="A1263" i="2"/>
  <c r="B1263" i="2"/>
  <c r="H1263" i="2"/>
  <c r="A1264" i="2"/>
  <c r="B1264" i="2"/>
  <c r="H1264" i="2"/>
  <c r="A1265" i="2"/>
  <c r="B1265" i="2"/>
  <c r="H1265" i="2"/>
  <c r="A1266" i="2"/>
  <c r="B1266" i="2"/>
  <c r="A1267" i="2"/>
  <c r="B1267" i="2"/>
  <c r="H1267" i="2"/>
  <c r="A1268" i="2"/>
  <c r="B1268" i="2"/>
  <c r="H1268" i="2"/>
  <c r="A1269" i="2"/>
  <c r="B1269" i="2"/>
  <c r="H1269" i="2"/>
  <c r="A1270" i="2"/>
  <c r="B1270" i="2"/>
  <c r="H1270" i="2"/>
  <c r="A1271" i="2"/>
  <c r="B1271" i="2"/>
  <c r="H1271" i="2"/>
  <c r="A1272" i="2"/>
  <c r="B1272" i="2"/>
  <c r="A1273" i="2"/>
  <c r="B1273" i="2"/>
  <c r="H1273" i="2"/>
  <c r="A1274" i="2"/>
  <c r="B1274" i="2"/>
  <c r="H1274" i="2"/>
  <c r="A1275" i="2"/>
  <c r="B1275" i="2"/>
  <c r="H1275" i="2"/>
  <c r="A1276" i="2"/>
  <c r="B1276" i="2"/>
  <c r="H1276" i="2"/>
  <c r="A1277" i="2"/>
  <c r="B1277" i="2"/>
  <c r="H1277" i="2"/>
  <c r="A1278" i="2"/>
  <c r="B1278" i="2"/>
  <c r="H1278" i="2"/>
  <c r="A1279" i="2"/>
  <c r="B1279" i="2"/>
  <c r="H1279" i="2"/>
  <c r="A1280" i="2"/>
  <c r="B1280" i="2"/>
  <c r="A1281" i="2"/>
  <c r="B1281" i="2"/>
  <c r="A1282" i="2"/>
  <c r="B1282" i="2"/>
  <c r="H1282" i="2"/>
  <c r="A1283" i="2"/>
  <c r="B1283" i="2"/>
  <c r="A1284" i="2"/>
  <c r="B1284" i="2"/>
  <c r="A1285" i="2"/>
  <c r="B1285" i="2"/>
  <c r="A1286" i="2"/>
  <c r="B1286" i="2"/>
  <c r="A1287" i="2"/>
  <c r="B1287" i="2"/>
  <c r="A1288" i="2"/>
  <c r="B1288" i="2"/>
  <c r="A1289" i="2"/>
  <c r="B1289" i="2"/>
  <c r="A1290" i="2"/>
  <c r="B1290" i="2"/>
  <c r="A1291" i="2"/>
  <c r="B1291" i="2"/>
  <c r="A1292" i="2"/>
  <c r="B1292" i="2"/>
  <c r="A1293" i="2"/>
  <c r="B1293" i="2"/>
  <c r="A1294" i="2"/>
  <c r="B1294" i="2"/>
  <c r="A1296" i="2"/>
  <c r="B1296" i="2"/>
  <c r="A1297" i="2"/>
  <c r="B1297" i="2"/>
  <c r="A1298" i="2"/>
  <c r="B1298" i="2"/>
  <c r="A1299" i="2"/>
  <c r="B1299" i="2"/>
  <c r="A1300" i="2"/>
  <c r="B1300" i="2"/>
  <c r="A1301" i="2"/>
  <c r="B1301" i="2"/>
  <c r="A1302" i="2"/>
  <c r="B1302" i="2"/>
  <c r="A1303" i="2"/>
  <c r="B1303" i="2"/>
  <c r="A1304" i="2"/>
  <c r="B1304" i="2"/>
  <c r="A1305" i="2"/>
  <c r="B1305" i="2"/>
  <c r="A1306" i="2"/>
  <c r="B1306" i="2"/>
  <c r="H1306" i="2"/>
  <c r="A1307" i="2"/>
  <c r="B1307" i="2"/>
  <c r="H1307" i="2"/>
  <c r="A1308" i="2"/>
  <c r="B1308" i="2"/>
  <c r="H1308" i="2"/>
  <c r="A1309" i="2"/>
  <c r="B1309" i="2"/>
  <c r="H1309" i="2"/>
  <c r="A1310" i="2"/>
  <c r="B1310" i="2"/>
  <c r="H1310" i="2"/>
  <c r="A1311" i="2"/>
  <c r="B1311" i="2"/>
  <c r="H1311" i="2"/>
  <c r="A1312" i="2"/>
  <c r="B1312" i="2"/>
  <c r="H1312" i="2"/>
  <c r="A1313" i="2"/>
  <c r="B1313" i="2"/>
  <c r="H1313" i="2"/>
  <c r="A1314" i="2"/>
  <c r="B1314" i="2"/>
  <c r="H1314" i="2"/>
  <c r="A1315" i="2"/>
  <c r="B1315" i="2"/>
  <c r="H1315" i="2"/>
  <c r="A1316" i="2"/>
  <c r="B1316" i="2"/>
  <c r="A1317" i="2"/>
  <c r="B1317" i="2"/>
  <c r="A1318" i="2"/>
  <c r="B1318" i="2"/>
  <c r="A1319" i="2"/>
  <c r="B1319" i="2"/>
  <c r="A1320" i="2"/>
  <c r="B1320" i="2"/>
  <c r="A1321" i="2"/>
  <c r="B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2" i="14"/>
  <c r="C8" i="14"/>
  <c r="E9" i="14"/>
  <c r="C12" i="14"/>
  <c r="C13" i="14"/>
  <c r="C14" i="14"/>
  <c r="C15" i="14"/>
  <c r="A3" i="10"/>
  <c r="A4" i="10"/>
  <c r="I13" i="10"/>
  <c r="H1281" i="2" s="1"/>
  <c r="I14" i="10"/>
  <c r="I15" i="10"/>
  <c r="H1283" i="2" s="1"/>
  <c r="I16" i="10"/>
  <c r="H1284" i="2" s="1"/>
  <c r="I17" i="10"/>
  <c r="H1285" i="2" s="1"/>
  <c r="C18" i="10"/>
  <c r="H1202" i="2" s="1"/>
  <c r="D18" i="10"/>
  <c r="H1216" i="2" s="1"/>
  <c r="E18" i="10"/>
  <c r="H1230" i="2" s="1"/>
  <c r="F18" i="10"/>
  <c r="H1244" i="2" s="1"/>
  <c r="G18" i="10"/>
  <c r="H18" i="10"/>
  <c r="H1272" i="2" s="1"/>
  <c r="I20" i="10"/>
  <c r="H1287" i="2" s="1"/>
  <c r="I21" i="10"/>
  <c r="H1288" i="2" s="1"/>
  <c r="I22" i="10"/>
  <c r="H1289" i="2" s="1"/>
  <c r="I23" i="10"/>
  <c r="H1290" i="2" s="1"/>
  <c r="I24" i="10"/>
  <c r="H1291" i="2" s="1"/>
  <c r="I25" i="10"/>
  <c r="H1292" i="2" s="1"/>
  <c r="I26" i="10"/>
  <c r="H1293" i="2" s="1"/>
  <c r="C27" i="10"/>
  <c r="H1210" i="2" s="1"/>
  <c r="D27" i="10"/>
  <c r="H1224" i="2" s="1"/>
  <c r="E27" i="10"/>
  <c r="H1238" i="2" s="1"/>
  <c r="F27" i="10"/>
  <c r="G27" i="10"/>
  <c r="H1266" i="2" s="1"/>
  <c r="H27" i="10"/>
  <c r="H1280" i="2" s="1"/>
  <c r="A3" i="9"/>
  <c r="A4" i="9"/>
  <c r="E11" i="9"/>
  <c r="H976" i="2" s="1"/>
  <c r="C13" i="9"/>
  <c r="H913" i="2" s="1"/>
  <c r="D13" i="9"/>
  <c r="H945" i="2" s="1"/>
  <c r="E14" i="9"/>
  <c r="H978" i="2" s="1"/>
  <c r="E15" i="9"/>
  <c r="H979" i="2" s="1"/>
  <c r="E16" i="9"/>
  <c r="H980" i="2" s="1"/>
  <c r="E17" i="9"/>
  <c r="H981" i="2" s="1"/>
  <c r="C18" i="9"/>
  <c r="D18" i="9"/>
  <c r="H950" i="2" s="1"/>
  <c r="E19" i="9"/>
  <c r="H983" i="2" s="1"/>
  <c r="E20" i="9"/>
  <c r="H984" i="2" s="1"/>
  <c r="E22" i="9"/>
  <c r="E23" i="9"/>
  <c r="H986" i="2" s="1"/>
  <c r="C26" i="9"/>
  <c r="D26" i="9"/>
  <c r="D45" i="9" s="1"/>
  <c r="E27" i="9"/>
  <c r="H988" i="2" s="1"/>
  <c r="E28" i="9"/>
  <c r="H989" i="2" s="1"/>
  <c r="E29" i="9"/>
  <c r="H990" i="2" s="1"/>
  <c r="E30" i="9"/>
  <c r="H991" i="2" s="1"/>
  <c r="E31" i="9"/>
  <c r="H992" i="2" s="1"/>
  <c r="E32" i="9"/>
  <c r="H993" i="2" s="1"/>
  <c r="E33" i="9"/>
  <c r="H994" i="2" s="1"/>
  <c r="E34" i="9"/>
  <c r="H995" i="2" s="1"/>
  <c r="C35" i="9"/>
  <c r="H932" i="2" s="1"/>
  <c r="D35" i="9"/>
  <c r="H964" i="2" s="1"/>
  <c r="E36" i="9"/>
  <c r="H997" i="2" s="1"/>
  <c r="E37" i="9"/>
  <c r="H998" i="2" s="1"/>
  <c r="E38" i="9"/>
  <c r="H999" i="2" s="1"/>
  <c r="E39" i="9"/>
  <c r="H1000" i="2" s="1"/>
  <c r="E41" i="9"/>
  <c r="H1002" i="2" s="1"/>
  <c r="E42" i="9"/>
  <c r="H1003" i="2" s="1"/>
  <c r="E43" i="9"/>
  <c r="H1004" i="2" s="1"/>
  <c r="C54" i="9"/>
  <c r="D54" i="9"/>
  <c r="H1051" i="2" s="1"/>
  <c r="F54" i="9"/>
  <c r="F68" i="9" s="1"/>
  <c r="H1151" i="2" s="1"/>
  <c r="E55" i="9"/>
  <c r="H1095" i="2" s="1"/>
  <c r="E56" i="9"/>
  <c r="H1096" i="2" s="1"/>
  <c r="E57" i="9"/>
  <c r="H1097" i="2" s="1"/>
  <c r="C58" i="9"/>
  <c r="H1012" i="2" s="1"/>
  <c r="D58" i="9"/>
  <c r="H1055" i="2" s="1"/>
  <c r="F58" i="9"/>
  <c r="H1141" i="2" s="1"/>
  <c r="E59" i="9"/>
  <c r="H1099" i="2" s="1"/>
  <c r="E60" i="9"/>
  <c r="H1100" i="2" s="1"/>
  <c r="E61" i="9"/>
  <c r="H1101" i="2" s="1"/>
  <c r="E62" i="9"/>
  <c r="H1102" i="2" s="1"/>
  <c r="E63" i="9"/>
  <c r="H1103" i="2" s="1"/>
  <c r="E64" i="9"/>
  <c r="H1104" i="2" s="1"/>
  <c r="E65" i="9"/>
  <c r="H1105" i="2" s="1"/>
  <c r="E66" i="9"/>
  <c r="H1106" i="2" s="1"/>
  <c r="E67" i="9"/>
  <c r="H1107" i="2" s="1"/>
  <c r="C68" i="9"/>
  <c r="H1022" i="2" s="1"/>
  <c r="E70" i="9"/>
  <c r="H1109" i="2" s="1"/>
  <c r="C73" i="9"/>
  <c r="H1024" i="2" s="1"/>
  <c r="D73" i="9"/>
  <c r="H1067" i="2" s="1"/>
  <c r="F73" i="9"/>
  <c r="H1153" i="2" s="1"/>
  <c r="E74" i="9"/>
  <c r="E75" i="9"/>
  <c r="H1112" i="2" s="1"/>
  <c r="E76" i="9"/>
  <c r="H1113" i="2" s="1"/>
  <c r="C77" i="9"/>
  <c r="H1028" i="2" s="1"/>
  <c r="D77" i="9"/>
  <c r="H1071" i="2" s="1"/>
  <c r="F77" i="9"/>
  <c r="H1157" i="2" s="1"/>
  <c r="E78" i="9"/>
  <c r="E79" i="9"/>
  <c r="H1116" i="2" s="1"/>
  <c r="E80" i="9"/>
  <c r="H1117" i="2" s="1"/>
  <c r="E81" i="9"/>
  <c r="H1118" i="2" s="1"/>
  <c r="C82" i="9"/>
  <c r="H1033" i="2" s="1"/>
  <c r="D82" i="9"/>
  <c r="H1076" i="2" s="1"/>
  <c r="F82" i="9"/>
  <c r="H1162" i="2" s="1"/>
  <c r="E83" i="9"/>
  <c r="H1120" i="2" s="1"/>
  <c r="E84" i="9"/>
  <c r="H1121" i="2" s="1"/>
  <c r="E85" i="9"/>
  <c r="H1122" i="2" s="1"/>
  <c r="E86" i="9"/>
  <c r="H1123" i="2" s="1"/>
  <c r="F87" i="9"/>
  <c r="E88" i="9"/>
  <c r="H1125" i="2" s="1"/>
  <c r="E89" i="9"/>
  <c r="H1126" i="2" s="1"/>
  <c r="E90" i="9"/>
  <c r="H1127" i="2" s="1"/>
  <c r="E91" i="9"/>
  <c r="C92" i="9"/>
  <c r="H1043" i="2" s="1"/>
  <c r="D92" i="9"/>
  <c r="D87" i="9" s="1"/>
  <c r="F92" i="9"/>
  <c r="H1172" i="2" s="1"/>
  <c r="E93" i="9"/>
  <c r="H1130" i="2" s="1"/>
  <c r="E94" i="9"/>
  <c r="H1131" i="2" s="1"/>
  <c r="E95" i="9"/>
  <c r="H1132" i="2" s="1"/>
  <c r="E96" i="9"/>
  <c r="H1133" i="2" s="1"/>
  <c r="E97" i="9"/>
  <c r="H1134" i="2" s="1"/>
  <c r="F104" i="9"/>
  <c r="F105" i="9"/>
  <c r="H1193" i="2" s="1"/>
  <c r="F106" i="9"/>
  <c r="H1194" i="2" s="1"/>
  <c r="C107" i="9"/>
  <c r="H1183" i="2" s="1"/>
  <c r="D107" i="9"/>
  <c r="H1187" i="2" s="1"/>
  <c r="E107" i="9"/>
  <c r="H1191" i="2" s="1"/>
  <c r="A3" i="8"/>
  <c r="A4" i="8"/>
  <c r="G11" i="8"/>
  <c r="N11" i="8"/>
  <c r="H761" i="2"/>
  <c r="G12" i="8"/>
  <c r="N12" i="8"/>
  <c r="Q12" i="8" s="1"/>
  <c r="G13" i="8"/>
  <c r="J13" i="8" s="1"/>
  <c r="H553" i="2"/>
  <c r="N13" i="8"/>
  <c r="H763" i="2" s="1"/>
  <c r="G14" i="8"/>
  <c r="J14" i="8"/>
  <c r="H644" i="2"/>
  <c r="N14" i="8"/>
  <c r="H764" i="2" s="1"/>
  <c r="G15" i="8"/>
  <c r="J15" i="8"/>
  <c r="H645" i="2" s="1"/>
  <c r="N15" i="8"/>
  <c r="H765" i="2" s="1"/>
  <c r="G16" i="8"/>
  <c r="H556" i="2" s="1"/>
  <c r="N16" i="8"/>
  <c r="H766" i="2" s="1"/>
  <c r="G17" i="8"/>
  <c r="J17" i="8" s="1"/>
  <c r="N17" i="8"/>
  <c r="H767" i="2" s="1"/>
  <c r="G18" i="8"/>
  <c r="N18" i="8"/>
  <c r="H768" i="2" s="1"/>
  <c r="D19" i="8"/>
  <c r="H469" i="2" s="1"/>
  <c r="E19" i="8"/>
  <c r="H499" i="2" s="1"/>
  <c r="F19" i="8"/>
  <c r="H529" i="2"/>
  <c r="H19" i="8"/>
  <c r="H589" i="2" s="1"/>
  <c r="I19" i="8"/>
  <c r="H619" i="2" s="1"/>
  <c r="K19" i="8"/>
  <c r="L19" i="8"/>
  <c r="H709" i="2" s="1"/>
  <c r="M19" i="8"/>
  <c r="H739" i="2" s="1"/>
  <c r="O19" i="8"/>
  <c r="H799" i="2" s="1"/>
  <c r="P19" i="8"/>
  <c r="G20" i="8"/>
  <c r="J20" i="8" s="1"/>
  <c r="H650" i="2" s="1"/>
  <c r="N20" i="8"/>
  <c r="G22" i="8"/>
  <c r="N22" i="8"/>
  <c r="H771" i="2" s="1"/>
  <c r="G23" i="8"/>
  <c r="J23" i="8" s="1"/>
  <c r="N23" i="8"/>
  <c r="Q23" i="8"/>
  <c r="R23" i="8" s="1"/>
  <c r="G24" i="8"/>
  <c r="H562" i="2" s="1"/>
  <c r="N24" i="8"/>
  <c r="H772" i="2"/>
  <c r="G25" i="8"/>
  <c r="J25" i="8" s="1"/>
  <c r="H653" i="2" s="1"/>
  <c r="N25" i="8"/>
  <c r="H773" i="2" s="1"/>
  <c r="G26" i="8"/>
  <c r="J26" i="8" s="1"/>
  <c r="H654" i="2" s="1"/>
  <c r="H564" i="2"/>
  <c r="N26" i="8"/>
  <c r="H774" i="2" s="1"/>
  <c r="G27" i="8"/>
  <c r="H565" i="2" s="1"/>
  <c r="N27" i="8"/>
  <c r="Q27" i="8" s="1"/>
  <c r="D28" i="8"/>
  <c r="E28" i="8"/>
  <c r="H506" i="2" s="1"/>
  <c r="F28" i="8"/>
  <c r="H536" i="2" s="1"/>
  <c r="H28" i="8"/>
  <c r="H596" i="2"/>
  <c r="I28" i="8"/>
  <c r="H626" i="2" s="1"/>
  <c r="K28" i="8"/>
  <c r="H686" i="2" s="1"/>
  <c r="L28" i="8"/>
  <c r="H716" i="2" s="1"/>
  <c r="M28" i="8"/>
  <c r="H746" i="2" s="1"/>
  <c r="O28" i="8"/>
  <c r="H806" i="2" s="1"/>
  <c r="P28" i="8"/>
  <c r="H836" i="2" s="1"/>
  <c r="D30" i="8"/>
  <c r="H477" i="2" s="1"/>
  <c r="E30" i="8"/>
  <c r="H507" i="2" s="1"/>
  <c r="F30" i="8"/>
  <c r="H537" i="2" s="1"/>
  <c r="H30" i="8"/>
  <c r="H597" i="2" s="1"/>
  <c r="I30" i="8"/>
  <c r="H627" i="2" s="1"/>
  <c r="K30" i="8"/>
  <c r="L30" i="8"/>
  <c r="H717" i="2" s="1"/>
  <c r="M30" i="8"/>
  <c r="H747" i="2" s="1"/>
  <c r="O30" i="8"/>
  <c r="H807" i="2" s="1"/>
  <c r="P30" i="8"/>
  <c r="H837" i="2" s="1"/>
  <c r="G31" i="8"/>
  <c r="H568" i="2" s="1"/>
  <c r="N31" i="8"/>
  <c r="H778" i="2" s="1"/>
  <c r="G32" i="8"/>
  <c r="J32" i="8" s="1"/>
  <c r="H659" i="2" s="1"/>
  <c r="N32" i="8"/>
  <c r="Q32" i="8"/>
  <c r="H869" i="2" s="1"/>
  <c r="G33" i="8"/>
  <c r="J33" i="8" s="1"/>
  <c r="N33" i="8"/>
  <c r="H780" i="2" s="1"/>
  <c r="G34" i="8"/>
  <c r="J34" i="8" s="1"/>
  <c r="H661" i="2" s="1"/>
  <c r="N34" i="8"/>
  <c r="Q34" i="8" s="1"/>
  <c r="H871" i="2" s="1"/>
  <c r="D35" i="8"/>
  <c r="H482" i="2" s="1"/>
  <c r="E35" i="8"/>
  <c r="H512" i="2" s="1"/>
  <c r="F35" i="8"/>
  <c r="H542" i="2" s="1"/>
  <c r="H35" i="8"/>
  <c r="H602" i="2" s="1"/>
  <c r="I35" i="8"/>
  <c r="H632" i="2" s="1"/>
  <c r="K35" i="8"/>
  <c r="H692" i="2" s="1"/>
  <c r="L35" i="8"/>
  <c r="L41" i="8" s="1"/>
  <c r="H728" i="2" s="1"/>
  <c r="M35" i="8"/>
  <c r="H752" i="2" s="1"/>
  <c r="O35" i="8"/>
  <c r="H812" i="2" s="1"/>
  <c r="P35" i="8"/>
  <c r="P41" i="8" s="1"/>
  <c r="H848" i="2" s="1"/>
  <c r="G36" i="8"/>
  <c r="H573" i="2" s="1"/>
  <c r="J36" i="8"/>
  <c r="H663" i="2" s="1"/>
  <c r="N36" i="8"/>
  <c r="H783" i="2" s="1"/>
  <c r="G37" i="8"/>
  <c r="H574" i="2" s="1"/>
  <c r="N37" i="8"/>
  <c r="H784" i="2"/>
  <c r="Q37" i="8"/>
  <c r="H874" i="2" s="1"/>
  <c r="G38" i="8"/>
  <c r="J38" i="8" s="1"/>
  <c r="H665" i="2" s="1"/>
  <c r="N38" i="8"/>
  <c r="G39" i="8"/>
  <c r="J39" i="8" s="1"/>
  <c r="H576" i="2"/>
  <c r="N39" i="8"/>
  <c r="Q39" i="8"/>
  <c r="H876" i="2" s="1"/>
  <c r="G40" i="8"/>
  <c r="N40" i="8"/>
  <c r="H787" i="2" s="1"/>
  <c r="G42" i="8"/>
  <c r="J42" i="8" s="1"/>
  <c r="H669" i="2" s="1"/>
  <c r="N42" i="8"/>
  <c r="Q42" i="8" s="1"/>
  <c r="H879" i="2" s="1"/>
  <c r="A3" i="11"/>
  <c r="A4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C27" i="11"/>
  <c r="H1296" i="2" s="1"/>
  <c r="E27" i="11"/>
  <c r="H1316" i="2" s="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C44" i="11"/>
  <c r="H1297" i="2" s="1"/>
  <c r="E44" i="11"/>
  <c r="H1317" i="2" s="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C61" i="11"/>
  <c r="E61" i="11"/>
  <c r="H1318" i="2" s="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C78" i="11"/>
  <c r="H1299" i="2" s="1"/>
  <c r="E78" i="11"/>
  <c r="F78" i="11"/>
  <c r="H1329" i="2" s="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C97" i="11"/>
  <c r="H1301" i="2" s="1"/>
  <c r="E97" i="11"/>
  <c r="H1321" i="2" s="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C114" i="11"/>
  <c r="H1302" i="2" s="1"/>
  <c r="E114" i="11"/>
  <c r="H1322" i="2" s="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C131" i="11"/>
  <c r="H1303" i="2" s="1"/>
  <c r="E131" i="11"/>
  <c r="H1323" i="2" s="1"/>
  <c r="F131" i="11"/>
  <c r="H1333" i="2" s="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C148" i="11"/>
  <c r="E148" i="11"/>
  <c r="H1324" i="2" s="1"/>
  <c r="A2" i="7"/>
  <c r="A4" i="7"/>
  <c r="A5" i="7"/>
  <c r="D13" i="7"/>
  <c r="E13" i="7"/>
  <c r="H262" i="2" s="1"/>
  <c r="F13" i="7"/>
  <c r="H284" i="2" s="1"/>
  <c r="G13" i="7"/>
  <c r="H306" i="2" s="1"/>
  <c r="I13" i="7"/>
  <c r="J13" i="7"/>
  <c r="M13" i="7"/>
  <c r="C14" i="7"/>
  <c r="D14" i="7"/>
  <c r="H241" i="2" s="1"/>
  <c r="E14" i="7"/>
  <c r="H263" i="2" s="1"/>
  <c r="F14" i="7"/>
  <c r="H285" i="2" s="1"/>
  <c r="G14" i="7"/>
  <c r="H307" i="2" s="1"/>
  <c r="H14" i="7"/>
  <c r="H329" i="2" s="1"/>
  <c r="I14" i="7"/>
  <c r="H351" i="2" s="1"/>
  <c r="J14" i="7"/>
  <c r="H373" i="2" s="1"/>
  <c r="K14" i="7"/>
  <c r="K17" i="7" s="1"/>
  <c r="H398" i="2" s="1"/>
  <c r="M14" i="7"/>
  <c r="H439" i="2" s="1"/>
  <c r="L15" i="7"/>
  <c r="H418" i="2" s="1"/>
  <c r="L16" i="7"/>
  <c r="H419" i="2" s="1"/>
  <c r="H17" i="7"/>
  <c r="H332" i="2" s="1"/>
  <c r="I18" i="7"/>
  <c r="H355" i="2" s="1"/>
  <c r="J18" i="7"/>
  <c r="H377" i="2" s="1"/>
  <c r="C19" i="7"/>
  <c r="D19" i="7"/>
  <c r="H246" i="2" s="1"/>
  <c r="E19" i="7"/>
  <c r="H268" i="2" s="1"/>
  <c r="F19" i="7"/>
  <c r="H290" i="2" s="1"/>
  <c r="G19" i="7"/>
  <c r="H312" i="2" s="1"/>
  <c r="H19" i="7"/>
  <c r="H334" i="2" s="1"/>
  <c r="I19" i="7"/>
  <c r="H356" i="2" s="1"/>
  <c r="J19" i="7"/>
  <c r="H378" i="2" s="1"/>
  <c r="K19" i="7"/>
  <c r="M19" i="7"/>
  <c r="H444" i="2" s="1"/>
  <c r="L20" i="7"/>
  <c r="H423" i="2" s="1"/>
  <c r="L21" i="7"/>
  <c r="H424" i="2" s="1"/>
  <c r="L22" i="7"/>
  <c r="H425" i="2" s="1"/>
  <c r="C23" i="7"/>
  <c r="H228" i="2" s="1"/>
  <c r="D23" i="7"/>
  <c r="H250" i="2" s="1"/>
  <c r="E23" i="7"/>
  <c r="H272" i="2" s="1"/>
  <c r="F23" i="7"/>
  <c r="H294" i="2" s="1"/>
  <c r="G23" i="7"/>
  <c r="H316" i="2" s="1"/>
  <c r="H23" i="7"/>
  <c r="H338" i="2" s="1"/>
  <c r="I23" i="7"/>
  <c r="H360" i="2" s="1"/>
  <c r="J23" i="7"/>
  <c r="H382" i="2" s="1"/>
  <c r="K23" i="7"/>
  <c r="H404" i="2" s="1"/>
  <c r="M23" i="7"/>
  <c r="H448" i="2" s="1"/>
  <c r="L24" i="7"/>
  <c r="H427" i="2" s="1"/>
  <c r="L25" i="7"/>
  <c r="H428" i="2" s="1"/>
  <c r="C26" i="7"/>
  <c r="D26" i="7"/>
  <c r="H253" i="2" s="1"/>
  <c r="E26" i="7"/>
  <c r="H275" i="2" s="1"/>
  <c r="F26" i="7"/>
  <c r="H297" i="2" s="1"/>
  <c r="G26" i="7"/>
  <c r="H319" i="2" s="1"/>
  <c r="H26" i="7"/>
  <c r="H341" i="2" s="1"/>
  <c r="I26" i="7"/>
  <c r="H363" i="2" s="1"/>
  <c r="J26" i="7"/>
  <c r="H385" i="2" s="1"/>
  <c r="K26" i="7"/>
  <c r="H407" i="2" s="1"/>
  <c r="M26" i="7"/>
  <c r="H451" i="2" s="1"/>
  <c r="L27" i="7"/>
  <c r="H430" i="2" s="1"/>
  <c r="L28" i="7"/>
  <c r="H431" i="2" s="1"/>
  <c r="L29" i="7"/>
  <c r="H432" i="2" s="1"/>
  <c r="L30" i="7"/>
  <c r="H433" i="2" s="1"/>
  <c r="L32" i="7"/>
  <c r="H435" i="2" s="1"/>
  <c r="L33" i="7"/>
  <c r="H436" i="2" s="1"/>
  <c r="A2" i="6"/>
  <c r="A4" i="6"/>
  <c r="A5" i="6"/>
  <c r="C21" i="6"/>
  <c r="H191" i="2" s="1"/>
  <c r="D21" i="6"/>
  <c r="C33" i="6"/>
  <c r="D33" i="6"/>
  <c r="C43" i="6"/>
  <c r="H211" i="2" s="1"/>
  <c r="D43" i="6"/>
  <c r="A2" i="5"/>
  <c r="A4" i="5"/>
  <c r="A5" i="5"/>
  <c r="G16" i="5"/>
  <c r="H16" i="5"/>
  <c r="D22" i="5"/>
  <c r="G27" i="5"/>
  <c r="H169" i="2" s="1"/>
  <c r="H27" i="5"/>
  <c r="H31" i="5" s="1"/>
  <c r="H36" i="5" s="1"/>
  <c r="C29" i="5"/>
  <c r="H142" i="2" s="1"/>
  <c r="D29" i="5"/>
  <c r="C38" i="5"/>
  <c r="H149" i="2" s="1"/>
  <c r="D38" i="5"/>
  <c r="A2" i="4"/>
  <c r="A4" i="4"/>
  <c r="A5" i="4"/>
  <c r="G18" i="4"/>
  <c r="H79" i="2" s="1"/>
  <c r="H18" i="4"/>
  <c r="C13" i="7" s="1"/>
  <c r="C20" i="4"/>
  <c r="H11" i="2" s="1"/>
  <c r="D20" i="4"/>
  <c r="G22" i="4"/>
  <c r="H82" i="2" s="1"/>
  <c r="H22" i="4"/>
  <c r="H26" i="4" s="1"/>
  <c r="C28" i="4"/>
  <c r="H18" i="2" s="1"/>
  <c r="D28" i="4"/>
  <c r="H28" i="4"/>
  <c r="H34" i="4" s="1"/>
  <c r="C33" i="4"/>
  <c r="H21" i="2" s="1"/>
  <c r="D33" i="4"/>
  <c r="C35" i="4"/>
  <c r="H22" i="2" s="1"/>
  <c r="D35" i="4"/>
  <c r="C40" i="4"/>
  <c r="H27" i="2" s="1"/>
  <c r="D40" i="4"/>
  <c r="G50" i="4"/>
  <c r="G56" i="4" s="1"/>
  <c r="H50" i="4"/>
  <c r="H56" i="4" s="1"/>
  <c r="C52" i="4"/>
  <c r="H38" i="2" s="1"/>
  <c r="D52" i="4"/>
  <c r="G61" i="4"/>
  <c r="G71" i="4" s="1"/>
  <c r="H61" i="4"/>
  <c r="H71" i="4" s="1"/>
  <c r="H79" i="4" s="1"/>
  <c r="C65" i="4"/>
  <c r="H48" i="2" s="1"/>
  <c r="D65" i="4"/>
  <c r="C79" i="4"/>
  <c r="D79" i="4"/>
  <c r="D85" i="4" s="1"/>
  <c r="C92" i="4"/>
  <c r="C10" i="14" s="1"/>
  <c r="D92" i="4"/>
  <c r="C9" i="14" s="1"/>
  <c r="D9" i="14" s="1"/>
  <c r="AA1" i="1"/>
  <c r="C1000" i="2" s="1"/>
  <c r="AA2" i="1"/>
  <c r="B50" i="5" s="1"/>
  <c r="AA3" i="1"/>
  <c r="B40" i="7" s="1"/>
  <c r="C1056" i="2"/>
  <c r="C58" i="2"/>
  <c r="C113" i="2"/>
  <c r="C124" i="2"/>
  <c r="C157" i="2"/>
  <c r="C190" i="2"/>
  <c r="C211" i="2"/>
  <c r="C233" i="2"/>
  <c r="C361" i="2"/>
  <c r="C419" i="2"/>
  <c r="C468" i="2"/>
  <c r="C511" i="2"/>
  <c r="C532" i="2"/>
  <c r="C554" i="2"/>
  <c r="C586" i="2"/>
  <c r="C618" i="2"/>
  <c r="C628" i="2"/>
  <c r="C671" i="2"/>
  <c r="C682" i="2"/>
  <c r="C339" i="2"/>
  <c r="C309" i="2"/>
  <c r="C422" i="2"/>
  <c r="C272" i="2"/>
  <c r="C302" i="2"/>
  <c r="C406" i="2"/>
  <c r="C416" i="2"/>
  <c r="C724" i="2"/>
  <c r="C745" i="2"/>
  <c r="C756" i="2"/>
  <c r="C799" i="2"/>
  <c r="C809" i="2"/>
  <c r="C841" i="2"/>
  <c r="C873" i="2"/>
  <c r="C895" i="2"/>
  <c r="C917" i="2"/>
  <c r="F17" i="7"/>
  <c r="H288" i="2" s="1"/>
  <c r="C1057" i="2"/>
  <c r="C1089" i="2"/>
  <c r="C1097" i="2"/>
  <c r="C1113" i="2"/>
  <c r="C1122" i="2"/>
  <c r="C1130" i="2"/>
  <c r="C1138" i="2"/>
  <c r="C1154" i="2"/>
  <c r="C1161" i="2"/>
  <c r="C1162" i="2"/>
  <c r="C1178" i="2"/>
  <c r="C1186" i="2"/>
  <c r="C1194" i="2"/>
  <c r="C1210" i="2"/>
  <c r="C1219" i="2"/>
  <c r="C1226" i="2"/>
  <c r="C1241" i="2"/>
  <c r="C1242" i="2"/>
  <c r="C1247" i="2"/>
  <c r="C1258" i="2"/>
  <c r="C1262" i="2"/>
  <c r="C1269" i="2"/>
  <c r="C1274" i="2"/>
  <c r="C1283" i="2"/>
  <c r="C1285" i="2"/>
  <c r="C1296" i="2"/>
  <c r="C1302" i="2"/>
  <c r="C1306" i="2"/>
  <c r="C1316" i="2"/>
  <c r="C1318" i="2"/>
  <c r="C1047" i="2"/>
  <c r="C1333" i="2"/>
  <c r="C1327" i="2"/>
  <c r="C1323" i="2"/>
  <c r="C998" i="2"/>
  <c r="C1002" i="2"/>
  <c r="C1018" i="2"/>
  <c r="C1050" i="2"/>
  <c r="C1062" i="2"/>
  <c r="B38" i="7"/>
  <c r="H973" i="2"/>
  <c r="H969" i="2"/>
  <c r="Q15" i="8"/>
  <c r="H855" i="2" s="1"/>
  <c r="H579" i="2"/>
  <c r="H575" i="2"/>
  <c r="H555" i="2"/>
  <c r="Q40" i="8"/>
  <c r="H877" i="2" s="1"/>
  <c r="J24" i="8"/>
  <c r="H652" i="2" s="1"/>
  <c r="Q11" i="8"/>
  <c r="H851" i="2" s="1"/>
  <c r="H554" i="2"/>
  <c r="Q25" i="8"/>
  <c r="H863" i="2" s="1"/>
  <c r="H852" i="2"/>
  <c r="Q24" i="8"/>
  <c r="Q17" i="8"/>
  <c r="H857" i="2" s="1"/>
  <c r="Q14" i="8"/>
  <c r="H854" i="2" s="1"/>
  <c r="H779" i="2"/>
  <c r="H762" i="2"/>
  <c r="H786" i="2"/>
  <c r="Q33" i="8"/>
  <c r="N28" i="8"/>
  <c r="H776" i="2" s="1"/>
  <c r="Q13" i="8"/>
  <c r="H853" i="2" s="1"/>
  <c r="J27" i="8"/>
  <c r="J16" i="8"/>
  <c r="H646" i="2" s="1"/>
  <c r="G19" i="8"/>
  <c r="J19" i="8" s="1"/>
  <c r="H130" i="2"/>
  <c r="E7" i="14"/>
  <c r="C1023" i="2"/>
  <c r="C1007" i="2"/>
  <c r="C985" i="2"/>
  <c r="C964" i="2"/>
  <c r="C947" i="2"/>
  <c r="C3" i="2"/>
  <c r="C31" i="2"/>
  <c r="C35" i="2"/>
  <c r="C47" i="2"/>
  <c r="C67" i="2"/>
  <c r="C79" i="2"/>
  <c r="C95" i="2"/>
  <c r="C111" i="2"/>
  <c r="C128" i="2"/>
  <c r="C132" i="2"/>
  <c r="C144" i="2"/>
  <c r="C160" i="2"/>
  <c r="C164" i="2"/>
  <c r="C176" i="2"/>
  <c r="C193" i="2"/>
  <c r="C197" i="2"/>
  <c r="C209" i="2"/>
  <c r="C226" i="2"/>
  <c r="C230" i="2"/>
  <c r="C242" i="2"/>
  <c r="C258" i="2"/>
  <c r="C281" i="2"/>
  <c r="C359" i="2"/>
  <c r="C461" i="2"/>
  <c r="C465" i="2"/>
  <c r="C477" i="2"/>
  <c r="C493" i="2"/>
  <c r="C497" i="2"/>
  <c r="C509" i="2"/>
  <c r="C525" i="2"/>
  <c r="C529" i="2"/>
  <c r="C541" i="2"/>
  <c r="C557" i="2"/>
  <c r="C561" i="2"/>
  <c r="C573" i="2"/>
  <c r="C589" i="2"/>
  <c r="C593" i="2"/>
  <c r="C605" i="2"/>
  <c r="C621" i="2"/>
  <c r="C625" i="2"/>
  <c r="C637" i="2"/>
  <c r="C653" i="2"/>
  <c r="C657" i="2"/>
  <c r="C669" i="2"/>
  <c r="C685" i="2"/>
  <c r="C262" i="2"/>
  <c r="C337" i="2"/>
  <c r="C371" i="2"/>
  <c r="C381" i="2"/>
  <c r="C440" i="2"/>
  <c r="C352" i="2"/>
  <c r="C391" i="2"/>
  <c r="C431" i="2"/>
  <c r="C455" i="2"/>
  <c r="C269" i="2"/>
  <c r="C289" i="2"/>
  <c r="C313" i="2"/>
  <c r="C317" i="2"/>
  <c r="C376" i="2"/>
  <c r="C409" i="2"/>
  <c r="C413" i="2"/>
  <c r="C690" i="2"/>
  <c r="C706" i="2"/>
  <c r="C710" i="2"/>
  <c r="C722" i="2"/>
  <c r="C738" i="2"/>
  <c r="C742" i="2"/>
  <c r="C754" i="2"/>
  <c r="C770" i="2"/>
  <c r="C774" i="2"/>
  <c r="C786" i="2"/>
  <c r="C802" i="2"/>
  <c r="C806" i="2"/>
  <c r="C818" i="2"/>
  <c r="C834" i="2"/>
  <c r="C838" i="2"/>
  <c r="C850" i="2"/>
  <c r="C866" i="2"/>
  <c r="C870" i="2"/>
  <c r="C882" i="2"/>
  <c r="C898" i="2"/>
  <c r="C902" i="2"/>
  <c r="C915" i="2"/>
  <c r="C931" i="2"/>
  <c r="C935" i="2"/>
  <c r="H870" i="2"/>
  <c r="H862" i="2"/>
  <c r="R24" i="8"/>
  <c r="H892" i="2" s="1"/>
  <c r="H655" i="2"/>
  <c r="C961" i="2"/>
  <c r="C989" i="2"/>
  <c r="C997" i="2"/>
  <c r="C1019" i="2"/>
  <c r="C102" i="2"/>
  <c r="C97" i="2"/>
  <c r="C81" i="2"/>
  <c r="C60" i="2"/>
  <c r="C54" i="2"/>
  <c r="C38" i="2"/>
  <c r="C17" i="2"/>
  <c r="C12" i="2"/>
  <c r="C957" i="2"/>
  <c r="C984" i="2"/>
  <c r="C992" i="2"/>
  <c r="C1013" i="2"/>
  <c r="E44" i="9"/>
  <c r="E40" i="9" s="1"/>
  <c r="H1001" i="2" s="1"/>
  <c r="C40" i="9"/>
  <c r="H937" i="2" s="1"/>
  <c r="H240" i="2"/>
  <c r="D17" i="7"/>
  <c r="H244" i="2" s="1"/>
  <c r="B111" i="9" l="1"/>
  <c r="C21" i="9"/>
  <c r="H921" i="2" s="1"/>
  <c r="I41" i="8"/>
  <c r="H638" i="2" s="1"/>
  <c r="H37" i="4"/>
  <c r="G26" i="4"/>
  <c r="H86" i="2" s="1"/>
  <c r="C46" i="8"/>
  <c r="B151" i="11"/>
  <c r="B54" i="6"/>
  <c r="C99" i="2"/>
  <c r="C63" i="2"/>
  <c r="C15" i="2"/>
  <c r="C980" i="2"/>
  <c r="C1028" i="2"/>
  <c r="C1034" i="2"/>
  <c r="C966" i="2"/>
  <c r="C1051" i="2"/>
  <c r="C1312" i="2"/>
  <c r="C1290" i="2"/>
  <c r="C1273" i="2"/>
  <c r="C1253" i="2"/>
  <c r="C1227" i="2"/>
  <c r="C1203" i="2"/>
  <c r="C1177" i="2"/>
  <c r="C1145" i="2"/>
  <c r="C1114" i="2"/>
  <c r="C1081" i="2"/>
  <c r="C928" i="2"/>
  <c r="C852" i="2"/>
  <c r="C788" i="2"/>
  <c r="C703" i="2"/>
  <c r="C291" i="2"/>
  <c r="C384" i="2"/>
  <c r="C639" i="2"/>
  <c r="C575" i="2"/>
  <c r="C500" i="2"/>
  <c r="C244" i="2"/>
  <c r="C167" i="2"/>
  <c r="C101" i="2"/>
  <c r="H1137" i="2"/>
  <c r="F27" i="11"/>
  <c r="H1326" i="2" s="1"/>
  <c r="Q31" i="8"/>
  <c r="H868" i="2" s="1"/>
  <c r="R42" i="8"/>
  <c r="H909" i="2" s="1"/>
  <c r="D94" i="4"/>
  <c r="F97" i="11"/>
  <c r="H1331" i="2" s="1"/>
  <c r="F41" i="8"/>
  <c r="H548" i="2" s="1"/>
  <c r="B98" i="4"/>
  <c r="Q28" i="8"/>
  <c r="H866" i="2" s="1"/>
  <c r="Q16" i="8"/>
  <c r="H856" i="2" s="1"/>
  <c r="Q36" i="8"/>
  <c r="H873" i="2" s="1"/>
  <c r="J31" i="8"/>
  <c r="H658" i="2" s="1"/>
  <c r="E17" i="7"/>
  <c r="H266" i="2" s="1"/>
  <c r="D46" i="4"/>
  <c r="D56" i="4" s="1"/>
  <c r="C17" i="7"/>
  <c r="C31" i="7" s="1"/>
  <c r="E149" i="11"/>
  <c r="H1325" i="2" s="1"/>
  <c r="M41" i="8"/>
  <c r="H758" i="2" s="1"/>
  <c r="L23" i="7"/>
  <c r="H426" i="2" s="1"/>
  <c r="B31" i="10"/>
  <c r="E12" i="14"/>
  <c r="R15" i="8"/>
  <c r="H885" i="2" s="1"/>
  <c r="R32" i="8"/>
  <c r="H899" i="2" s="1"/>
  <c r="O41" i="8"/>
  <c r="H818" i="2" s="1"/>
  <c r="H571" i="2"/>
  <c r="D44" i="6"/>
  <c r="D46" i="6" s="1"/>
  <c r="K31" i="7"/>
  <c r="L19" i="7"/>
  <c r="H422" i="2" s="1"/>
  <c r="H842" i="2"/>
  <c r="G35" i="8"/>
  <c r="I18" i="10"/>
  <c r="H1286" i="2" s="1"/>
  <c r="R17" i="8"/>
  <c r="H887" i="2" s="1"/>
  <c r="H647" i="2"/>
  <c r="J40" i="8"/>
  <c r="H577" i="2"/>
  <c r="Q20" i="8"/>
  <c r="H770" i="2"/>
  <c r="J11" i="8"/>
  <c r="H551" i="2"/>
  <c r="H1192" i="2"/>
  <c r="F107" i="9"/>
  <c r="H1195" i="2" s="1"/>
  <c r="E73" i="9"/>
  <c r="H1110" i="2" s="1"/>
  <c r="H1111" i="2"/>
  <c r="O43" i="8"/>
  <c r="H820" i="2" s="1"/>
  <c r="G31" i="5"/>
  <c r="G36" i="5" s="1"/>
  <c r="H31" i="7"/>
  <c r="F148" i="11"/>
  <c r="H789" i="2"/>
  <c r="H41" i="8"/>
  <c r="H608" i="2" s="1"/>
  <c r="J37" i="8"/>
  <c r="H722" i="2"/>
  <c r="Q26" i="8"/>
  <c r="Q22" i="8"/>
  <c r="H861" i="2" s="1"/>
  <c r="P43" i="8"/>
  <c r="H850" i="2" s="1"/>
  <c r="H557" i="2"/>
  <c r="E15" i="14"/>
  <c r="D15" i="14" s="1"/>
  <c r="C149" i="11"/>
  <c r="H1305" i="2" s="1"/>
  <c r="H1304" i="2"/>
  <c r="G30" i="8"/>
  <c r="D41" i="8"/>
  <c r="H488" i="2" s="1"/>
  <c r="H476" i="2"/>
  <c r="G28" i="8"/>
  <c r="H566" i="2" s="1"/>
  <c r="J12" i="8"/>
  <c r="H552" i="2"/>
  <c r="R13" i="8"/>
  <c r="H883" i="2" s="1"/>
  <c r="H643" i="2"/>
  <c r="L26" i="7"/>
  <c r="H429" i="2" s="1"/>
  <c r="H231" i="2"/>
  <c r="H1319" i="2"/>
  <c r="E79" i="11"/>
  <c r="H1320" i="2" s="1"/>
  <c r="H666" i="2"/>
  <c r="R39" i="8"/>
  <c r="H906" i="2" s="1"/>
  <c r="H1008" i="2"/>
  <c r="E54" i="9"/>
  <c r="H1094" i="2" s="1"/>
  <c r="C45" i="9"/>
  <c r="C46" i="9" s="1"/>
  <c r="H943" i="2" s="1"/>
  <c r="H923" i="2"/>
  <c r="Q18" i="8"/>
  <c r="H858" i="2" s="1"/>
  <c r="E92" i="9"/>
  <c r="H1129" i="2" s="1"/>
  <c r="C46" i="4"/>
  <c r="H33" i="2" s="1"/>
  <c r="M17" i="7"/>
  <c r="M31" i="7" s="1"/>
  <c r="M34" i="7" s="1"/>
  <c r="H459" i="2" s="1"/>
  <c r="F114" i="11"/>
  <c r="H1332" i="2" s="1"/>
  <c r="F43" i="8"/>
  <c r="H550" i="2" s="1"/>
  <c r="H781" i="2"/>
  <c r="H569" i="2"/>
  <c r="H829" i="2"/>
  <c r="M43" i="8"/>
  <c r="H760" i="2" s="1"/>
  <c r="I43" i="8"/>
  <c r="H640" i="2" s="1"/>
  <c r="D68" i="9"/>
  <c r="H1065" i="2" s="1"/>
  <c r="E58" i="9"/>
  <c r="H1098" i="2" s="1"/>
  <c r="E35" i="9"/>
  <c r="H996" i="2" s="1"/>
  <c r="C85" i="4"/>
  <c r="H64" i="2" s="1"/>
  <c r="H58" i="2"/>
  <c r="H219" i="2"/>
  <c r="L14" i="7"/>
  <c r="H417" i="2" s="1"/>
  <c r="Q38" i="8"/>
  <c r="H785" i="2"/>
  <c r="N30" i="8"/>
  <c r="K41" i="8"/>
  <c r="H687" i="2"/>
  <c r="H561" i="2"/>
  <c r="J22" i="8"/>
  <c r="J18" i="8"/>
  <c r="R18" i="8" s="1"/>
  <c r="H888" i="2" s="1"/>
  <c r="H558" i="2"/>
  <c r="F98" i="9"/>
  <c r="H1167" i="2"/>
  <c r="E77" i="9"/>
  <c r="H1114" i="2" s="1"/>
  <c r="H1115" i="2"/>
  <c r="E18" i="9"/>
  <c r="H982" i="2" s="1"/>
  <c r="H918" i="2"/>
  <c r="R14" i="8"/>
  <c r="H884" i="2" s="1"/>
  <c r="R34" i="8"/>
  <c r="H901" i="2" s="1"/>
  <c r="E82" i="9"/>
  <c r="H1119" i="2" s="1"/>
  <c r="N35" i="8"/>
  <c r="H43" i="8"/>
  <c r="H610" i="2" s="1"/>
  <c r="I27" i="10"/>
  <c r="H1294" i="2" s="1"/>
  <c r="H400" i="2"/>
  <c r="H224" i="2"/>
  <c r="D98" i="9"/>
  <c r="H1092" i="2" s="1"/>
  <c r="H395" i="2"/>
  <c r="C79" i="11"/>
  <c r="H1300" i="2" s="1"/>
  <c r="F44" i="11"/>
  <c r="C1020" i="2"/>
  <c r="C963" i="2"/>
  <c r="C33" i="2"/>
  <c r="C76" i="2"/>
  <c r="C1025" i="2"/>
  <c r="C968" i="2"/>
  <c r="C919" i="2"/>
  <c r="C886" i="2"/>
  <c r="C854" i="2"/>
  <c r="C822" i="2"/>
  <c r="C790" i="2"/>
  <c r="C758" i="2"/>
  <c r="C726" i="2"/>
  <c r="C694" i="2"/>
  <c r="C397" i="2"/>
  <c r="C293" i="2"/>
  <c r="C443" i="2"/>
  <c r="C264" i="2"/>
  <c r="C341" i="2"/>
  <c r="C673" i="2"/>
  <c r="C641" i="2"/>
  <c r="C609" i="2"/>
  <c r="C577" i="2"/>
  <c r="C545" i="2"/>
  <c r="C513" i="2"/>
  <c r="C481" i="2"/>
  <c r="C363" i="2"/>
  <c r="C246" i="2"/>
  <c r="C213" i="2"/>
  <c r="C181" i="2"/>
  <c r="C148" i="2"/>
  <c r="C115" i="2"/>
  <c r="C83" i="2"/>
  <c r="C51" i="2"/>
  <c r="C19" i="2"/>
  <c r="C959" i="2"/>
  <c r="C1001" i="2"/>
  <c r="C1040" i="2"/>
  <c r="H560" i="2"/>
  <c r="H1086" i="2"/>
  <c r="A6" i="5"/>
  <c r="C1030" i="2"/>
  <c r="C986" i="2"/>
  <c r="C1332" i="2"/>
  <c r="A5" i="11"/>
  <c r="C1307" i="2"/>
  <c r="C1294" i="2"/>
  <c r="C1279" i="2"/>
  <c r="C1263" i="2"/>
  <c r="C1251" i="2"/>
  <c r="C1235" i="2"/>
  <c r="C1211" i="2"/>
  <c r="C1193" i="2"/>
  <c r="C1170" i="2"/>
  <c r="C1146" i="2"/>
  <c r="C1129" i="2"/>
  <c r="C1106" i="2"/>
  <c r="C1065" i="2"/>
  <c r="C938" i="2"/>
  <c r="C884" i="2"/>
  <c r="C831" i="2"/>
  <c r="C767" i="2"/>
  <c r="C713" i="2"/>
  <c r="C395" i="2"/>
  <c r="C433" i="2"/>
  <c r="C350" i="2"/>
  <c r="C660" i="2"/>
  <c r="C596" i="2"/>
  <c r="C543" i="2"/>
  <c r="C490" i="2"/>
  <c r="C255" i="2"/>
  <c r="C200" i="2"/>
  <c r="C146" i="2"/>
  <c r="C73" i="2"/>
  <c r="J17" i="7"/>
  <c r="H376" i="2" s="1"/>
  <c r="F61" i="11"/>
  <c r="H1328" i="2" s="1"/>
  <c r="E41" i="8"/>
  <c r="H518" i="2" s="1"/>
  <c r="H570" i="2"/>
  <c r="E31" i="7"/>
  <c r="E34" i="7" s="1"/>
  <c r="H283" i="2" s="1"/>
  <c r="C45" i="2"/>
  <c r="G17" i="7"/>
  <c r="H310" i="2" s="1"/>
  <c r="D31" i="7"/>
  <c r="D34" i="7" s="1"/>
  <c r="C948" i="2"/>
  <c r="A3" i="14"/>
  <c r="H438" i="2"/>
  <c r="F31" i="7"/>
  <c r="H302" i="2" s="1"/>
  <c r="B56" i="6"/>
  <c r="B33" i="10"/>
  <c r="C48" i="8"/>
  <c r="H218" i="2"/>
  <c r="H1252" i="2"/>
  <c r="C87" i="9"/>
  <c r="E87" i="9"/>
  <c r="H1124" i="2" s="1"/>
  <c r="H1128" i="2"/>
  <c r="H1081" i="2"/>
  <c r="E13" i="9"/>
  <c r="H977" i="2" s="1"/>
  <c r="D21" i="9"/>
  <c r="H953" i="2" s="1"/>
  <c r="H1005" i="2"/>
  <c r="H974" i="2"/>
  <c r="H955" i="2"/>
  <c r="E26" i="9"/>
  <c r="H942" i="2"/>
  <c r="R33" i="8"/>
  <c r="H900" i="2" s="1"/>
  <c r="H660" i="2"/>
  <c r="R31" i="8"/>
  <c r="H898" i="2" s="1"/>
  <c r="H775" i="2"/>
  <c r="H563" i="2"/>
  <c r="H865" i="2"/>
  <c r="R27" i="8"/>
  <c r="H895" i="2" s="1"/>
  <c r="R25" i="8"/>
  <c r="H893" i="2" s="1"/>
  <c r="L43" i="8"/>
  <c r="H730" i="2" s="1"/>
  <c r="H559" i="2"/>
  <c r="N19" i="8"/>
  <c r="H769" i="2" s="1"/>
  <c r="K43" i="8"/>
  <c r="H700" i="2" s="1"/>
  <c r="H679" i="2"/>
  <c r="R16" i="8"/>
  <c r="H886" i="2" s="1"/>
  <c r="H649" i="2"/>
  <c r="E13" i="14"/>
  <c r="D13" i="14" s="1"/>
  <c r="E14" i="14"/>
  <c r="D14" i="14" s="1"/>
  <c r="H1298" i="2"/>
  <c r="H1327" i="2"/>
  <c r="F79" i="11"/>
  <c r="H1330" i="2" s="1"/>
  <c r="D12" i="14"/>
  <c r="C44" i="6"/>
  <c r="C46" i="6" s="1"/>
  <c r="E10" i="14" s="1"/>
  <c r="D10" i="14" s="1"/>
  <c r="H202" i="2"/>
  <c r="G28" i="4"/>
  <c r="H120" i="2"/>
  <c r="G79" i="4"/>
  <c r="H124" i="2" s="1"/>
  <c r="H110" i="2"/>
  <c r="H107" i="2"/>
  <c r="H102" i="2"/>
  <c r="H69" i="2"/>
  <c r="C76" i="4"/>
  <c r="C56" i="4"/>
  <c r="H95" i="4"/>
  <c r="H372" i="2"/>
  <c r="C31" i="5"/>
  <c r="C36" i="5" s="1"/>
  <c r="H147" i="2" s="1"/>
  <c r="H161" i="2"/>
  <c r="H170" i="2"/>
  <c r="D3" i="12"/>
  <c r="D15" i="12"/>
  <c r="D31" i="5"/>
  <c r="D36" i="5" s="1"/>
  <c r="C972" i="2"/>
  <c r="C16" i="2"/>
  <c r="I17" i="7"/>
  <c r="H350" i="2"/>
  <c r="L18" i="7"/>
  <c r="H421" i="2" s="1"/>
  <c r="C1046" i="2"/>
  <c r="C1014" i="2"/>
  <c r="C982" i="2"/>
  <c r="C1328" i="2"/>
  <c r="C946" i="2"/>
  <c r="C1322" i="2"/>
  <c r="C1311" i="2"/>
  <c r="C1300" i="2"/>
  <c r="C1289" i="2"/>
  <c r="C1278" i="2"/>
  <c r="C1267" i="2"/>
  <c r="C1257" i="2"/>
  <c r="C1246" i="2"/>
  <c r="C1234" i="2"/>
  <c r="C1218" i="2"/>
  <c r="C1202" i="2"/>
  <c r="C1185" i="2"/>
  <c r="C1169" i="2"/>
  <c r="C1153" i="2"/>
  <c r="C1137" i="2"/>
  <c r="C1121" i="2"/>
  <c r="C1105" i="2"/>
  <c r="C1073" i="2"/>
  <c r="C905" i="2"/>
  <c r="C863" i="2"/>
  <c r="C820" i="2"/>
  <c r="C777" i="2"/>
  <c r="C735" i="2"/>
  <c r="C692" i="2"/>
  <c r="C320" i="2"/>
  <c r="C452" i="2"/>
  <c r="C442" i="2"/>
  <c r="C328" i="2"/>
  <c r="C650" i="2"/>
  <c r="C607" i="2"/>
  <c r="C564" i="2"/>
  <c r="C522" i="2"/>
  <c r="C479" i="2"/>
  <c r="C303" i="2"/>
  <c r="C223" i="2"/>
  <c r="C178" i="2"/>
  <c r="C135" i="2"/>
  <c r="C88" i="2"/>
  <c r="C30" i="2"/>
  <c r="C1021" i="2"/>
  <c r="C1008" i="2"/>
  <c r="C993" i="2"/>
  <c r="C979" i="2"/>
  <c r="C965" i="2"/>
  <c r="C953" i="2"/>
  <c r="C5" i="2"/>
  <c r="C13" i="2"/>
  <c r="C20" i="2"/>
  <c r="C26" i="2"/>
  <c r="C34" i="2"/>
  <c r="C41" i="2"/>
  <c r="C48" i="2"/>
  <c r="C56" i="2"/>
  <c r="C62" i="2"/>
  <c r="C69" i="2"/>
  <c r="C77" i="2"/>
  <c r="C84" i="2"/>
  <c r="C90" i="2"/>
  <c r="C98" i="2"/>
  <c r="C105" i="2"/>
  <c r="C110" i="2"/>
  <c r="C116" i="2"/>
  <c r="C121" i="2"/>
  <c r="C127" i="2"/>
  <c r="C133" i="2"/>
  <c r="C138" i="2"/>
  <c r="C143" i="2"/>
  <c r="C149" i="2"/>
  <c r="C154" i="2"/>
  <c r="C159" i="2"/>
  <c r="C165" i="2"/>
  <c r="C170" i="2"/>
  <c r="C175" i="2"/>
  <c r="C182" i="2"/>
  <c r="C187" i="2"/>
  <c r="C192" i="2"/>
  <c r="C198" i="2"/>
  <c r="C203" i="2"/>
  <c r="C208" i="2"/>
  <c r="C214" i="2"/>
  <c r="C220" i="2"/>
  <c r="C225" i="2"/>
  <c r="C231" i="2"/>
  <c r="C236" i="2"/>
  <c r="C241" i="2"/>
  <c r="C247" i="2"/>
  <c r="C252" i="2"/>
  <c r="C257" i="2"/>
  <c r="C282" i="2"/>
  <c r="C325" i="2"/>
  <c r="C358" i="2"/>
  <c r="C364" i="2"/>
  <c r="C377" i="2"/>
  <c r="C438" i="2"/>
  <c r="C466" i="2"/>
  <c r="C471" i="2"/>
  <c r="C476" i="2"/>
  <c r="C482" i="2"/>
  <c r="C487" i="2"/>
  <c r="C492" i="2"/>
  <c r="C498" i="2"/>
  <c r="C503" i="2"/>
  <c r="C508" i="2"/>
  <c r="C514" i="2"/>
  <c r="C519" i="2"/>
  <c r="C524" i="2"/>
  <c r="C530" i="2"/>
  <c r="C535" i="2"/>
  <c r="C540" i="2"/>
  <c r="C546" i="2"/>
  <c r="C551" i="2"/>
  <c r="C556" i="2"/>
  <c r="C562" i="2"/>
  <c r="C567" i="2"/>
  <c r="C572" i="2"/>
  <c r="C578" i="2"/>
  <c r="C583" i="2"/>
  <c r="C588" i="2"/>
  <c r="C594" i="2"/>
  <c r="C599" i="2"/>
  <c r="C604" i="2"/>
  <c r="C610" i="2"/>
  <c r="C615" i="2"/>
  <c r="C620" i="2"/>
  <c r="C626" i="2"/>
  <c r="C631" i="2"/>
  <c r="C636" i="2"/>
  <c r="C642" i="2"/>
  <c r="C647" i="2"/>
  <c r="C652" i="2"/>
  <c r="C658" i="2"/>
  <c r="C663" i="2"/>
  <c r="C668" i="2"/>
  <c r="C674" i="2"/>
  <c r="C679" i="2"/>
  <c r="C684" i="2"/>
  <c r="C284" i="2"/>
  <c r="C331" i="2"/>
  <c r="C336" i="2"/>
  <c r="C342" i="2"/>
  <c r="C347" i="2"/>
  <c r="C370" i="2"/>
  <c r="C382" i="2"/>
  <c r="C387" i="2"/>
  <c r="C439" i="2"/>
  <c r="C265" i="2"/>
  <c r="C288" i="2"/>
  <c r="C351" i="2"/>
  <c r="C392" i="2"/>
  <c r="C425" i="2"/>
  <c r="C430" i="2"/>
  <c r="C444" i="2"/>
  <c r="C449" i="2"/>
  <c r="C454" i="2"/>
  <c r="C270" i="2"/>
  <c r="C275" i="2"/>
  <c r="C280" i="2"/>
  <c r="C294" i="2"/>
  <c r="C299" i="2"/>
  <c r="C312" i="2"/>
  <c r="C318" i="2"/>
  <c r="C323" i="2"/>
  <c r="C375" i="2"/>
  <c r="C398" i="2"/>
  <c r="C403" i="2"/>
  <c r="C408" i="2"/>
  <c r="C414" i="2"/>
  <c r="C437" i="2"/>
  <c r="C689" i="2"/>
  <c r="C695" i="2"/>
  <c r="C700" i="2"/>
  <c r="C705" i="2"/>
  <c r="C711" i="2"/>
  <c r="C716" i="2"/>
  <c r="C721" i="2"/>
  <c r="C727" i="2"/>
  <c r="C732" i="2"/>
  <c r="C737" i="2"/>
  <c r="C743" i="2"/>
  <c r="C748" i="2"/>
  <c r="C753" i="2"/>
  <c r="C759" i="2"/>
  <c r="C764" i="2"/>
  <c r="C769" i="2"/>
  <c r="C775" i="2"/>
  <c r="C780" i="2"/>
  <c r="C785" i="2"/>
  <c r="C791" i="2"/>
  <c r="C796" i="2"/>
  <c r="C801" i="2"/>
  <c r="C807" i="2"/>
  <c r="C812" i="2"/>
  <c r="C817" i="2"/>
  <c r="C823" i="2"/>
  <c r="C828" i="2"/>
  <c r="C833" i="2"/>
  <c r="C839" i="2"/>
  <c r="C844" i="2"/>
  <c r="C849" i="2"/>
  <c r="C855" i="2"/>
  <c r="C860" i="2"/>
  <c r="C865" i="2"/>
  <c r="C871" i="2"/>
  <c r="C876" i="2"/>
  <c r="C881" i="2"/>
  <c r="C887" i="2"/>
  <c r="C892" i="2"/>
  <c r="C897" i="2"/>
  <c r="C903" i="2"/>
  <c r="C908" i="2"/>
  <c r="C914" i="2"/>
  <c r="C920" i="2"/>
  <c r="C925" i="2"/>
  <c r="C930" i="2"/>
  <c r="C936" i="2"/>
  <c r="C940" i="2"/>
  <c r="C944" i="2"/>
  <c r="A6" i="4"/>
  <c r="C1037" i="2"/>
  <c r="C1053" i="2"/>
  <c r="A6" i="6"/>
  <c r="C1068" i="2"/>
  <c r="C1072" i="2"/>
  <c r="C1076" i="2"/>
  <c r="C1080" i="2"/>
  <c r="C1084" i="2"/>
  <c r="C1088" i="2"/>
  <c r="C1092" i="2"/>
  <c r="C1096" i="2"/>
  <c r="C1100" i="2"/>
  <c r="C1104" i="2"/>
  <c r="C1108" i="2"/>
  <c r="C1112" i="2"/>
  <c r="C1116" i="2"/>
  <c r="C1120" i="2"/>
  <c r="C1124" i="2"/>
  <c r="C1128" i="2"/>
  <c r="C1132" i="2"/>
  <c r="C1136" i="2"/>
  <c r="C1140" i="2"/>
  <c r="C1144" i="2"/>
  <c r="C1148" i="2"/>
  <c r="C1152" i="2"/>
  <c r="C1156" i="2"/>
  <c r="C1160" i="2"/>
  <c r="C1164" i="2"/>
  <c r="C1168" i="2"/>
  <c r="C1172" i="2"/>
  <c r="C1176" i="2"/>
  <c r="C1180" i="2"/>
  <c r="C1184" i="2"/>
  <c r="C1188" i="2"/>
  <c r="C1192" i="2"/>
  <c r="C1197" i="2"/>
  <c r="C1201" i="2"/>
  <c r="C1205" i="2"/>
  <c r="C1209" i="2"/>
  <c r="C1213" i="2"/>
  <c r="C1217" i="2"/>
  <c r="C1221" i="2"/>
  <c r="C1225" i="2"/>
  <c r="C1229" i="2"/>
  <c r="C1233" i="2"/>
  <c r="C1237" i="2"/>
  <c r="C1024" i="2"/>
  <c r="C1009" i="2"/>
  <c r="C995" i="2"/>
  <c r="C981" i="2"/>
  <c r="C967" i="2"/>
  <c r="C954" i="2"/>
  <c r="C4" i="2"/>
  <c r="C10" i="2"/>
  <c r="C18" i="2"/>
  <c r="C25" i="2"/>
  <c r="C32" i="2"/>
  <c r="C40" i="2"/>
  <c r="C46" i="2"/>
  <c r="C53" i="2"/>
  <c r="C61" i="2"/>
  <c r="C68" i="2"/>
  <c r="C74" i="2"/>
  <c r="C82" i="2"/>
  <c r="C89" i="2"/>
  <c r="C96" i="2"/>
  <c r="C104" i="2"/>
  <c r="C109" i="2"/>
  <c r="C114" i="2"/>
  <c r="C120" i="2"/>
  <c r="C125" i="2"/>
  <c r="C131" i="2"/>
  <c r="C137" i="2"/>
  <c r="C142" i="2"/>
  <c r="C147" i="2"/>
  <c r="C153" i="2"/>
  <c r="C158" i="2"/>
  <c r="C163" i="2"/>
  <c r="C169" i="2"/>
  <c r="C174" i="2"/>
  <c r="C179" i="2"/>
  <c r="C186" i="2"/>
  <c r="C191" i="2"/>
  <c r="C196" i="2"/>
  <c r="C202" i="2"/>
  <c r="C207" i="2"/>
  <c r="C212" i="2"/>
  <c r="C219" i="2"/>
  <c r="C224" i="2"/>
  <c r="C229" i="2"/>
  <c r="C235" i="2"/>
  <c r="C240" i="2"/>
  <c r="C245" i="2"/>
  <c r="C251" i="2"/>
  <c r="C256" i="2"/>
  <c r="C261" i="2"/>
  <c r="C305" i="2"/>
  <c r="C357" i="2"/>
  <c r="C362" i="2"/>
  <c r="C368" i="2"/>
  <c r="C420" i="2"/>
  <c r="C464" i="2"/>
  <c r="C470" i="2"/>
  <c r="C475" i="2"/>
  <c r="C480" i="2"/>
  <c r="C486" i="2"/>
  <c r="C491" i="2"/>
  <c r="C496" i="2"/>
  <c r="C502" i="2"/>
  <c r="C507" i="2"/>
  <c r="C512" i="2"/>
  <c r="C518" i="2"/>
  <c r="C523" i="2"/>
  <c r="C528" i="2"/>
  <c r="C534" i="2"/>
  <c r="C539" i="2"/>
  <c r="C544" i="2"/>
  <c r="C550" i="2"/>
  <c r="C555" i="2"/>
  <c r="C560" i="2"/>
  <c r="C566" i="2"/>
  <c r="C571" i="2"/>
  <c r="C576" i="2"/>
  <c r="C582" i="2"/>
  <c r="C587" i="2"/>
  <c r="C592" i="2"/>
  <c r="C598" i="2"/>
  <c r="C603" i="2"/>
  <c r="C608" i="2"/>
  <c r="C614" i="2"/>
  <c r="C619" i="2"/>
  <c r="C624" i="2"/>
  <c r="C630" i="2"/>
  <c r="C635" i="2"/>
  <c r="C640" i="2"/>
  <c r="C646" i="2"/>
  <c r="C651" i="2"/>
  <c r="C656" i="2"/>
  <c r="C662" i="2"/>
  <c r="C667" i="2"/>
  <c r="C672" i="2"/>
  <c r="C678" i="2"/>
  <c r="C683" i="2"/>
  <c r="C688" i="2"/>
  <c r="C330" i="2"/>
  <c r="C335" i="2"/>
  <c r="C340" i="2"/>
  <c r="C346" i="2"/>
  <c r="C369" i="2"/>
  <c r="C380" i="2"/>
  <c r="C386" i="2"/>
  <c r="C421" i="2"/>
  <c r="C263" i="2"/>
  <c r="C287" i="2"/>
  <c r="C310" i="2"/>
  <c r="C372" i="2"/>
  <c r="C424" i="2"/>
  <c r="C429" i="2"/>
  <c r="C434" i="2"/>
  <c r="C448" i="2"/>
  <c r="C453" i="2"/>
  <c r="C268" i="2"/>
  <c r="C274" i="2"/>
  <c r="C279" i="2"/>
  <c r="C292" i="2"/>
  <c r="C298" i="2"/>
  <c r="C311" i="2"/>
  <c r="C316" i="2"/>
  <c r="C322" i="2"/>
  <c r="C374" i="2"/>
  <c r="C396" i="2"/>
  <c r="C402" i="2"/>
  <c r="C407" i="2"/>
  <c r="C412" i="2"/>
  <c r="C436" i="2"/>
  <c r="A5" i="8"/>
  <c r="C693" i="2"/>
  <c r="C699" i="2"/>
  <c r="C704" i="2"/>
  <c r="C709" i="2"/>
  <c r="C715" i="2"/>
  <c r="C720" i="2"/>
  <c r="C725" i="2"/>
  <c r="C731" i="2"/>
  <c r="C736" i="2"/>
  <c r="C741" i="2"/>
  <c r="C747" i="2"/>
  <c r="C752" i="2"/>
  <c r="C757" i="2"/>
  <c r="C763" i="2"/>
  <c r="C768" i="2"/>
  <c r="C773" i="2"/>
  <c r="C779" i="2"/>
  <c r="C784" i="2"/>
  <c r="C789" i="2"/>
  <c r="C795" i="2"/>
  <c r="C800" i="2"/>
  <c r="C805" i="2"/>
  <c r="C811" i="2"/>
  <c r="C816" i="2"/>
  <c r="C821" i="2"/>
  <c r="C827" i="2"/>
  <c r="C832" i="2"/>
  <c r="C837" i="2"/>
  <c r="C843" i="2"/>
  <c r="C848" i="2"/>
  <c r="C853" i="2"/>
  <c r="C859" i="2"/>
  <c r="C864" i="2"/>
  <c r="C869" i="2"/>
  <c r="C875" i="2"/>
  <c r="C880" i="2"/>
  <c r="C885" i="2"/>
  <c r="C891" i="2"/>
  <c r="C896" i="2"/>
  <c r="C901" i="2"/>
  <c r="C907" i="2"/>
  <c r="C913" i="2"/>
  <c r="C918" i="2"/>
  <c r="C924" i="2"/>
  <c r="C929" i="2"/>
  <c r="C934" i="2"/>
  <c r="C939" i="2"/>
  <c r="C943" i="2"/>
  <c r="C1033" i="2"/>
  <c r="C1049" i="2"/>
  <c r="C1067" i="2"/>
  <c r="C1071" i="2"/>
  <c r="C1075" i="2"/>
  <c r="C1079" i="2"/>
  <c r="C1083" i="2"/>
  <c r="C1087" i="2"/>
  <c r="C1091" i="2"/>
  <c r="C1095" i="2"/>
  <c r="C1099" i="2"/>
  <c r="C1103" i="2"/>
  <c r="C1107" i="2"/>
  <c r="C1111" i="2"/>
  <c r="C1115" i="2"/>
  <c r="C1119" i="2"/>
  <c r="C1123" i="2"/>
  <c r="C1127" i="2"/>
  <c r="C1131" i="2"/>
  <c r="C1135" i="2"/>
  <c r="C1139" i="2"/>
  <c r="C1143" i="2"/>
  <c r="C1147" i="2"/>
  <c r="C1151" i="2"/>
  <c r="C1155" i="2"/>
  <c r="C1159" i="2"/>
  <c r="C1163" i="2"/>
  <c r="C1167" i="2"/>
  <c r="C1171" i="2"/>
  <c r="C1175" i="2"/>
  <c r="C1179" i="2"/>
  <c r="C1183" i="2"/>
  <c r="C1187" i="2"/>
  <c r="C1191" i="2"/>
  <c r="C1195" i="2"/>
  <c r="C1200" i="2"/>
  <c r="C1204" i="2"/>
  <c r="C1208" i="2"/>
  <c r="C1212" i="2"/>
  <c r="C1216" i="2"/>
  <c r="C1220" i="2"/>
  <c r="C1224" i="2"/>
  <c r="C1228" i="2"/>
  <c r="C1232" i="2"/>
  <c r="C1236" i="2"/>
  <c r="C1240" i="2"/>
  <c r="C1244" i="2"/>
  <c r="C1248" i="2"/>
  <c r="C1252" i="2"/>
  <c r="C1256" i="2"/>
  <c r="C1260" i="2"/>
  <c r="C1264" i="2"/>
  <c r="C1268" i="2"/>
  <c r="C1272" i="2"/>
  <c r="C1276" i="2"/>
  <c r="C1280" i="2"/>
  <c r="C1284" i="2"/>
  <c r="C1288" i="2"/>
  <c r="C1292" i="2"/>
  <c r="C1297" i="2"/>
  <c r="C1301" i="2"/>
  <c r="C1305" i="2"/>
  <c r="C1309" i="2"/>
  <c r="C1313" i="2"/>
  <c r="C1317" i="2"/>
  <c r="C1321" i="2"/>
  <c r="C1039" i="2"/>
  <c r="C1055" i="2"/>
  <c r="C1334" i="2"/>
  <c r="C1330" i="2"/>
  <c r="C1326" i="2"/>
  <c r="C962" i="2"/>
  <c r="C978" i="2"/>
  <c r="C1060" i="2"/>
  <c r="C1003" i="2"/>
  <c r="C973" i="2"/>
  <c r="C949" i="2"/>
  <c r="C14" i="2"/>
  <c r="C29" i="2"/>
  <c r="C42" i="2"/>
  <c r="C57" i="2"/>
  <c r="C72" i="2"/>
  <c r="C85" i="2"/>
  <c r="C100" i="2"/>
  <c r="C112" i="2"/>
  <c r="C122" i="2"/>
  <c r="C134" i="2"/>
  <c r="C145" i="2"/>
  <c r="C155" i="2"/>
  <c r="C166" i="2"/>
  <c r="C177" i="2"/>
  <c r="C188" i="2"/>
  <c r="C199" i="2"/>
  <c r="C210" i="2"/>
  <c r="C221" i="2"/>
  <c r="C232" i="2"/>
  <c r="C243" i="2"/>
  <c r="C253" i="2"/>
  <c r="C283" i="2"/>
  <c r="C360" i="2"/>
  <c r="C417" i="2"/>
  <c r="C467" i="2"/>
  <c r="C478" i="2"/>
  <c r="C488" i="2"/>
  <c r="C499" i="2"/>
  <c r="C510" i="2"/>
  <c r="C520" i="2"/>
  <c r="C531" i="2"/>
  <c r="C542" i="2"/>
  <c r="C552" i="2"/>
  <c r="C563" i="2"/>
  <c r="C574" i="2"/>
  <c r="C584" i="2"/>
  <c r="C595" i="2"/>
  <c r="C606" i="2"/>
  <c r="C616" i="2"/>
  <c r="C627" i="2"/>
  <c r="C638" i="2"/>
  <c r="C648" i="2"/>
  <c r="C659" i="2"/>
  <c r="C670" i="2"/>
  <c r="C680" i="2"/>
  <c r="C306" i="2"/>
  <c r="C338" i="2"/>
  <c r="C348" i="2"/>
  <c r="C383" i="2"/>
  <c r="C441" i="2"/>
  <c r="C307" i="2"/>
  <c r="C393" i="2"/>
  <c r="C432" i="2"/>
  <c r="C450" i="2"/>
  <c r="C271" i="2"/>
  <c r="C290" i="2"/>
  <c r="C300" i="2"/>
  <c r="C319" i="2"/>
  <c r="C394" i="2"/>
  <c r="C404" i="2"/>
  <c r="C415" i="2"/>
  <c r="C691" i="2"/>
  <c r="C701" i="2"/>
  <c r="C712" i="2"/>
  <c r="C723" i="2"/>
  <c r="C733" i="2"/>
  <c r="C744" i="2"/>
  <c r="C755" i="2"/>
  <c r="C765" i="2"/>
  <c r="C776" i="2"/>
  <c r="C787" i="2"/>
  <c r="C797" i="2"/>
  <c r="C808" i="2"/>
  <c r="C819" i="2"/>
  <c r="C829" i="2"/>
  <c r="C840" i="2"/>
  <c r="C851" i="2"/>
  <c r="C861" i="2"/>
  <c r="C872" i="2"/>
  <c r="C883" i="2"/>
  <c r="C893" i="2"/>
  <c r="C904" i="2"/>
  <c r="C916" i="2"/>
  <c r="C926" i="2"/>
  <c r="C937" i="2"/>
  <c r="C945" i="2"/>
  <c r="C1045" i="2"/>
  <c r="A6" i="7"/>
  <c r="C1070" i="2"/>
  <c r="C1078" i="2"/>
  <c r="C1086" i="2"/>
  <c r="C1094" i="2"/>
  <c r="C1102" i="2"/>
  <c r="C1110" i="2"/>
  <c r="C1118" i="2"/>
  <c r="C1126" i="2"/>
  <c r="C1134" i="2"/>
  <c r="C1142" i="2"/>
  <c r="C1150" i="2"/>
  <c r="C1158" i="2"/>
  <c r="C1166" i="2"/>
  <c r="C1174" i="2"/>
  <c r="C1182" i="2"/>
  <c r="C1190" i="2"/>
  <c r="C1199" i="2"/>
  <c r="C1207" i="2"/>
  <c r="C1215" i="2"/>
  <c r="C1223" i="2"/>
  <c r="C1231" i="2"/>
  <c r="C1239" i="2"/>
  <c r="C1245" i="2"/>
  <c r="C1250" i="2"/>
  <c r="C1255" i="2"/>
  <c r="C1261" i="2"/>
  <c r="C1266" i="2"/>
  <c r="C1271" i="2"/>
  <c r="C1277" i="2"/>
  <c r="C1282" i="2"/>
  <c r="C1287" i="2"/>
  <c r="C1293" i="2"/>
  <c r="C1299" i="2"/>
  <c r="C1304" i="2"/>
  <c r="C1310" i="2"/>
  <c r="C1315" i="2"/>
  <c r="C1320" i="2"/>
  <c r="C1043" i="2"/>
  <c r="C1063" i="2"/>
  <c r="C1335" i="2"/>
  <c r="C1329" i="2"/>
  <c r="C1324" i="2"/>
  <c r="C974" i="2"/>
  <c r="C994" i="2"/>
  <c r="C1010" i="2"/>
  <c r="C1026" i="2"/>
  <c r="C1042" i="2"/>
  <c r="C1058" i="2"/>
  <c r="C1029" i="2"/>
  <c r="C1036" i="2"/>
  <c r="C1012" i="2"/>
  <c r="C991" i="2"/>
  <c r="C969" i="2"/>
  <c r="C951" i="2"/>
  <c r="C11" i="2"/>
  <c r="C27" i="2"/>
  <c r="C43" i="2"/>
  <c r="C59" i="2"/>
  <c r="C75" i="2"/>
  <c r="C91" i="2"/>
  <c r="C107" i="2"/>
  <c r="C123" i="2"/>
  <c r="C140" i="2"/>
  <c r="C156" i="2"/>
  <c r="C172" i="2"/>
  <c r="C189" i="2"/>
  <c r="C205" i="2"/>
  <c r="C222" i="2"/>
  <c r="C238" i="2"/>
  <c r="C254" i="2"/>
  <c r="C327" i="2"/>
  <c r="C418" i="2"/>
  <c r="C473" i="2"/>
  <c r="C489" i="2"/>
  <c r="C505" i="2"/>
  <c r="C521" i="2"/>
  <c r="C537" i="2"/>
  <c r="C553" i="2"/>
  <c r="C569" i="2"/>
  <c r="C585" i="2"/>
  <c r="C601" i="2"/>
  <c r="C617" i="2"/>
  <c r="C633" i="2"/>
  <c r="C649" i="2"/>
  <c r="C665" i="2"/>
  <c r="C681" i="2"/>
  <c r="C333" i="2"/>
  <c r="C349" i="2"/>
  <c r="C389" i="2"/>
  <c r="C308" i="2"/>
  <c r="C427" i="2"/>
  <c r="C451" i="2"/>
  <c r="C277" i="2"/>
  <c r="C301" i="2"/>
  <c r="C355" i="2"/>
  <c r="C405" i="2"/>
  <c r="C458" i="2"/>
  <c r="C702" i="2"/>
  <c r="C718" i="2"/>
  <c r="C734" i="2"/>
  <c r="C750" i="2"/>
  <c r="C766" i="2"/>
  <c r="C782" i="2"/>
  <c r="C798" i="2"/>
  <c r="C814" i="2"/>
  <c r="C830" i="2"/>
  <c r="C846" i="2"/>
  <c r="C862" i="2"/>
  <c r="C878" i="2"/>
  <c r="C894" i="2"/>
  <c r="C910" i="2"/>
  <c r="C927" i="2"/>
  <c r="C956" i="2"/>
  <c r="C983" i="2"/>
  <c r="C1011" i="2"/>
  <c r="C86" i="2"/>
  <c r="C65" i="2"/>
  <c r="C44" i="2"/>
  <c r="C22" i="2"/>
  <c r="C952" i="2"/>
  <c r="C977" i="2"/>
  <c r="C1005" i="2"/>
  <c r="C988" i="2"/>
  <c r="C36" i="2"/>
  <c r="C78" i="2"/>
  <c r="C117" i="2"/>
  <c r="C150" i="2"/>
  <c r="C183" i="2"/>
  <c r="C215" i="2"/>
  <c r="C248" i="2"/>
  <c r="C365" i="2"/>
  <c r="C483" i="2"/>
  <c r="C526" i="2"/>
  <c r="C558" i="2"/>
  <c r="C590" i="2"/>
  <c r="C622" i="2"/>
  <c r="C654" i="2"/>
  <c r="C686" i="2"/>
  <c r="C378" i="2"/>
  <c r="C353" i="2"/>
  <c r="C456" i="2"/>
  <c r="C314" i="2"/>
  <c r="C410" i="2"/>
  <c r="C707" i="2"/>
  <c r="C739" i="2"/>
  <c r="C771" i="2"/>
  <c r="C803" i="2"/>
  <c r="C835" i="2"/>
  <c r="C867" i="2"/>
  <c r="C899" i="2"/>
  <c r="C932" i="2"/>
  <c r="C1074" i="2"/>
  <c r="C1015" i="2"/>
  <c r="C987" i="2"/>
  <c r="C958" i="2"/>
  <c r="C9" i="2"/>
  <c r="C24" i="2"/>
  <c r="C37" i="2"/>
  <c r="C52" i="2"/>
  <c r="C66" i="2"/>
  <c r="C80" i="2"/>
  <c r="C94" i="2"/>
  <c r="C108" i="2"/>
  <c r="C118" i="2"/>
  <c r="C130" i="2"/>
  <c r="C141" i="2"/>
  <c r="C151" i="2"/>
  <c r="C162" i="2"/>
  <c r="C173" i="2"/>
  <c r="C184" i="2"/>
  <c r="C195" i="2"/>
  <c r="C206" i="2"/>
  <c r="C216" i="2"/>
  <c r="C228" i="2"/>
  <c r="C239" i="2"/>
  <c r="C249" i="2"/>
  <c r="C260" i="2"/>
  <c r="C356" i="2"/>
  <c r="C366" i="2"/>
  <c r="C463" i="2"/>
  <c r="C474" i="2"/>
  <c r="C484" i="2"/>
  <c r="C495" i="2"/>
  <c r="C506" i="2"/>
  <c r="C516" i="2"/>
  <c r="C527" i="2"/>
  <c r="C538" i="2"/>
  <c r="C548" i="2"/>
  <c r="C559" i="2"/>
  <c r="C570" i="2"/>
  <c r="C580" i="2"/>
  <c r="C591" i="2"/>
  <c r="C602" i="2"/>
  <c r="C612" i="2"/>
  <c r="C623" i="2"/>
  <c r="C634" i="2"/>
  <c r="C644" i="2"/>
  <c r="C655" i="2"/>
  <c r="C666" i="2"/>
  <c r="C676" i="2"/>
  <c r="C687" i="2"/>
  <c r="C334" i="2"/>
  <c r="C344" i="2"/>
  <c r="C379" i="2"/>
  <c r="C390" i="2"/>
  <c r="C285" i="2"/>
  <c r="C354" i="2"/>
  <c r="C428" i="2"/>
  <c r="C446" i="2"/>
  <c r="C267" i="2"/>
  <c r="C278" i="2"/>
  <c r="C296" i="2"/>
  <c r="C315" i="2"/>
  <c r="C373" i="2"/>
  <c r="C400" i="2"/>
  <c r="C411" i="2"/>
  <c r="C459" i="2"/>
  <c r="C697" i="2"/>
  <c r="C708" i="2"/>
  <c r="C719" i="2"/>
  <c r="C729" i="2"/>
  <c r="C740" i="2"/>
  <c r="C751" i="2"/>
  <c r="C761" i="2"/>
  <c r="C772" i="2"/>
  <c r="C783" i="2"/>
  <c r="C793" i="2"/>
  <c r="C804" i="2"/>
  <c r="C815" i="2"/>
  <c r="C825" i="2"/>
  <c r="C836" i="2"/>
  <c r="C847" i="2"/>
  <c r="C857" i="2"/>
  <c r="C868" i="2"/>
  <c r="C879" i="2"/>
  <c r="C889" i="2"/>
  <c r="C900" i="2"/>
  <c r="C912" i="2"/>
  <c r="C922" i="2"/>
  <c r="C933" i="2"/>
  <c r="C942" i="2"/>
  <c r="C104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8" i="2"/>
  <c r="C1206" i="2"/>
  <c r="C1214" i="2"/>
  <c r="C1222" i="2"/>
  <c r="C1230" i="2"/>
  <c r="C1238" i="2"/>
  <c r="C1243" i="2"/>
  <c r="C1249" i="2"/>
  <c r="C1254" i="2"/>
  <c r="C1259" i="2"/>
  <c r="C1265" i="2"/>
  <c r="C1270" i="2"/>
  <c r="C1275" i="2"/>
  <c r="C1281" i="2"/>
  <c r="C1286" i="2"/>
  <c r="C1291" i="2"/>
  <c r="C1298" i="2"/>
  <c r="C1303" i="2"/>
  <c r="C1308" i="2"/>
  <c r="C1314" i="2"/>
  <c r="C1319" i="2"/>
  <c r="C1035" i="2"/>
  <c r="C1059" i="2"/>
  <c r="A5" i="9"/>
  <c r="C1331" i="2"/>
  <c r="C1325" i="2"/>
  <c r="C970" i="2"/>
  <c r="C990" i="2"/>
  <c r="C1006" i="2"/>
  <c r="C1022" i="2"/>
  <c r="C1038" i="2"/>
  <c r="C1054" i="2"/>
  <c r="C1048" i="2"/>
  <c r="C1052" i="2"/>
  <c r="C1044" i="2"/>
  <c r="C1031" i="2"/>
  <c r="A5" i="10"/>
  <c r="C1017" i="2"/>
  <c r="C996" i="2"/>
  <c r="C975" i="2"/>
  <c r="C955" i="2"/>
  <c r="C7" i="2"/>
  <c r="C23" i="2"/>
  <c r="C39" i="2"/>
  <c r="C55" i="2"/>
  <c r="C71" i="2"/>
  <c r="C87" i="2"/>
  <c r="C103" i="2"/>
  <c r="C119" i="2"/>
  <c r="C136" i="2"/>
  <c r="C152" i="2"/>
  <c r="C168" i="2"/>
  <c r="C185" i="2"/>
  <c r="C201" i="2"/>
  <c r="C218" i="2"/>
  <c r="C234" i="2"/>
  <c r="C250" i="2"/>
  <c r="C304" i="2"/>
  <c r="C367" i="2"/>
  <c r="C469" i="2"/>
  <c r="C485" i="2"/>
  <c r="C501" i="2"/>
  <c r="C517" i="2"/>
  <c r="C533" i="2"/>
  <c r="C549" i="2"/>
  <c r="C565" i="2"/>
  <c r="C581" i="2"/>
  <c r="C597" i="2"/>
  <c r="C613" i="2"/>
  <c r="C629" i="2"/>
  <c r="C645" i="2"/>
  <c r="C661" i="2"/>
  <c r="C677" i="2"/>
  <c r="C329" i="2"/>
  <c r="C345" i="2"/>
  <c r="C385" i="2"/>
  <c r="C286" i="2"/>
  <c r="C423" i="2"/>
  <c r="C447" i="2"/>
  <c r="C273" i="2"/>
  <c r="C297" i="2"/>
  <c r="C321" i="2"/>
  <c r="C401" i="2"/>
  <c r="C435" i="2"/>
  <c r="C698" i="2"/>
  <c r="C714" i="2"/>
  <c r="C730" i="2"/>
  <c r="C746" i="2"/>
  <c r="C762" i="2"/>
  <c r="C778" i="2"/>
  <c r="C794" i="2"/>
  <c r="C810" i="2"/>
  <c r="C826" i="2"/>
  <c r="C842" i="2"/>
  <c r="C858" i="2"/>
  <c r="C874" i="2"/>
  <c r="C890" i="2"/>
  <c r="C906" i="2"/>
  <c r="C923" i="2"/>
  <c r="C950" i="2"/>
  <c r="C976" i="2"/>
  <c r="C1004" i="2"/>
  <c r="C1064" i="2"/>
  <c r="C92" i="2"/>
  <c r="C70" i="2"/>
  <c r="C49" i="2"/>
  <c r="C28" i="2"/>
  <c r="C6" i="2"/>
  <c r="C971" i="2"/>
  <c r="C999" i="2"/>
  <c r="C1027" i="2"/>
  <c r="C1016" i="2"/>
  <c r="C960" i="2"/>
  <c r="C21" i="2"/>
  <c r="C64" i="2"/>
  <c r="C106" i="2"/>
  <c r="C139" i="2"/>
  <c r="C171" i="2"/>
  <c r="C204" i="2"/>
  <c r="C227" i="2"/>
  <c r="C259" i="2"/>
  <c r="C462" i="2"/>
  <c r="C494" i="2"/>
  <c r="C515" i="2"/>
  <c r="C547" i="2"/>
  <c r="C579" i="2"/>
  <c r="C611" i="2"/>
  <c r="C643" i="2"/>
  <c r="C675" i="2"/>
  <c r="C343" i="2"/>
  <c r="C266" i="2"/>
  <c r="C445" i="2"/>
  <c r="C295" i="2"/>
  <c r="C399" i="2"/>
  <c r="C696" i="2"/>
  <c r="C728" i="2"/>
  <c r="C760" i="2"/>
  <c r="C792" i="2"/>
  <c r="C824" i="2"/>
  <c r="C856" i="2"/>
  <c r="C888" i="2"/>
  <c r="C921" i="2"/>
  <c r="C1066" i="2"/>
  <c r="C1090" i="2"/>
  <c r="C1032" i="2"/>
  <c r="C8" i="2"/>
  <c r="C50" i="2"/>
  <c r="C93" i="2"/>
  <c r="C129" i="2"/>
  <c r="C161" i="2"/>
  <c r="C194" i="2"/>
  <c r="C237" i="2"/>
  <c r="C326" i="2"/>
  <c r="C472" i="2"/>
  <c r="C504" i="2"/>
  <c r="C536" i="2"/>
  <c r="C568" i="2"/>
  <c r="C600" i="2"/>
  <c r="C632" i="2"/>
  <c r="C664" i="2"/>
  <c r="C332" i="2"/>
  <c r="C388" i="2"/>
  <c r="C426" i="2"/>
  <c r="C276" i="2"/>
  <c r="C324" i="2"/>
  <c r="C457" i="2"/>
  <c r="C717" i="2"/>
  <c r="C749" i="2"/>
  <c r="C781" i="2"/>
  <c r="C813" i="2"/>
  <c r="C845" i="2"/>
  <c r="C877" i="2"/>
  <c r="C909" i="2"/>
  <c r="C941" i="2"/>
  <c r="C1061" i="2"/>
  <c r="C1082" i="2"/>
  <c r="C1098" i="2"/>
  <c r="L13" i="7"/>
  <c r="H416" i="2" s="1"/>
  <c r="B113" i="9"/>
  <c r="B100" i="4"/>
  <c r="B153" i="11"/>
  <c r="B52" i="5"/>
  <c r="E43" i="8" l="1"/>
  <c r="H520" i="2" s="1"/>
  <c r="H648" i="2"/>
  <c r="J28" i="8"/>
  <c r="H656" i="2" s="1"/>
  <c r="H258" i="2"/>
  <c r="H222" i="2"/>
  <c r="D95" i="4"/>
  <c r="H212" i="2"/>
  <c r="G31" i="7"/>
  <c r="H456" i="2"/>
  <c r="H412" i="2"/>
  <c r="K34" i="7"/>
  <c r="H415" i="2" s="1"/>
  <c r="D99" i="9"/>
  <c r="H1093" i="2" s="1"/>
  <c r="J35" i="8"/>
  <c r="H662" i="2" s="1"/>
  <c r="H572" i="2"/>
  <c r="R36" i="8"/>
  <c r="H903" i="2" s="1"/>
  <c r="F99" i="9"/>
  <c r="H1179" i="2" s="1"/>
  <c r="H1178" i="2"/>
  <c r="H864" i="2"/>
  <c r="R26" i="8"/>
  <c r="H894" i="2" s="1"/>
  <c r="R20" i="8"/>
  <c r="H890" i="2" s="1"/>
  <c r="H860" i="2"/>
  <c r="Q35" i="8"/>
  <c r="H782" i="2"/>
  <c r="H651" i="2"/>
  <c r="R22" i="8"/>
  <c r="H891" i="2" s="1"/>
  <c r="H777" i="2"/>
  <c r="Q30" i="8"/>
  <c r="H867" i="2" s="1"/>
  <c r="H214" i="2"/>
  <c r="E21" i="9"/>
  <c r="E68" i="9"/>
  <c r="H1108" i="2" s="1"/>
  <c r="N41" i="8"/>
  <c r="N43" i="8" s="1"/>
  <c r="H790" i="2" s="1"/>
  <c r="H698" i="2"/>
  <c r="R37" i="8"/>
  <c r="H904" i="2" s="1"/>
  <c r="H664" i="2"/>
  <c r="H346" i="2"/>
  <c r="H34" i="7"/>
  <c r="H349" i="2" s="1"/>
  <c r="R11" i="8"/>
  <c r="H881" i="2" s="1"/>
  <c r="H641" i="2"/>
  <c r="R40" i="8"/>
  <c r="H907" i="2" s="1"/>
  <c r="H667" i="2"/>
  <c r="D43" i="8"/>
  <c r="H490" i="2" s="1"/>
  <c r="R38" i="8"/>
  <c r="H905" i="2" s="1"/>
  <c r="H875" i="2"/>
  <c r="R12" i="8"/>
  <c r="H882" i="2" s="1"/>
  <c r="H642" i="2"/>
  <c r="H567" i="2"/>
  <c r="J30" i="8"/>
  <c r="H1334" i="2"/>
  <c r="F149" i="11"/>
  <c r="H1335" i="2" s="1"/>
  <c r="J31" i="7"/>
  <c r="J34" i="7" s="1"/>
  <c r="H393" i="2" s="1"/>
  <c r="G41" i="8"/>
  <c r="G43" i="8" s="1"/>
  <c r="H580" i="2" s="1"/>
  <c r="H442" i="2"/>
  <c r="E45" i="9"/>
  <c r="H1006" i="2" s="1"/>
  <c r="H280" i="2"/>
  <c r="D5" i="12"/>
  <c r="F34" i="7"/>
  <c r="H305" i="2" s="1"/>
  <c r="H324" i="2"/>
  <c r="G34" i="7"/>
  <c r="H327" i="2" s="1"/>
  <c r="C34" i="7"/>
  <c r="H239" i="2" s="1"/>
  <c r="H236" i="2"/>
  <c r="Q19" i="8"/>
  <c r="R19" i="8" s="1"/>
  <c r="H889" i="2" s="1"/>
  <c r="H1038" i="2"/>
  <c r="C98" i="9"/>
  <c r="E98" i="9"/>
  <c r="H1135" i="2" s="1"/>
  <c r="D46" i="9"/>
  <c r="H975" i="2" s="1"/>
  <c r="H987" i="2"/>
  <c r="H985" i="2"/>
  <c r="R28" i="8"/>
  <c r="H896" i="2" s="1"/>
  <c r="H87" i="2"/>
  <c r="G34" i="4"/>
  <c r="D13" i="12"/>
  <c r="D12" i="12"/>
  <c r="D11" i="12"/>
  <c r="C94" i="4"/>
  <c r="H57" i="2"/>
  <c r="H41" i="2"/>
  <c r="H143" i="2"/>
  <c r="G33" i="5"/>
  <c r="H171" i="2" s="1"/>
  <c r="C33" i="5"/>
  <c r="H144" i="2" s="1"/>
  <c r="C37" i="5"/>
  <c r="H174" i="2"/>
  <c r="D8" i="12"/>
  <c r="C42" i="5"/>
  <c r="G37" i="5"/>
  <c r="H33" i="5"/>
  <c r="D33" i="5"/>
  <c r="H37" i="5"/>
  <c r="H42" i="5" s="1"/>
  <c r="D42" i="5"/>
  <c r="D45" i="5" s="1"/>
  <c r="D37" i="5"/>
  <c r="H261" i="2"/>
  <c r="I31" i="7"/>
  <c r="L17" i="7"/>
  <c r="H420" i="2" s="1"/>
  <c r="H354" i="2"/>
  <c r="H390" i="2" l="1"/>
  <c r="J41" i="8"/>
  <c r="J43" i="8" s="1"/>
  <c r="H670" i="2" s="1"/>
  <c r="H578" i="2"/>
  <c r="E46" i="9"/>
  <c r="H1007" i="2" s="1"/>
  <c r="H872" i="2"/>
  <c r="R35" i="8"/>
  <c r="H902" i="2" s="1"/>
  <c r="H657" i="2"/>
  <c r="R30" i="8"/>
  <c r="H897" i="2" s="1"/>
  <c r="H788" i="2"/>
  <c r="Q41" i="8"/>
  <c r="H878" i="2" s="1"/>
  <c r="H859" i="2"/>
  <c r="Q43" i="8"/>
  <c r="H880" i="2" s="1"/>
  <c r="H1049" i="2"/>
  <c r="C99" i="9"/>
  <c r="H1050" i="2" s="1"/>
  <c r="E99" i="9"/>
  <c r="H1136" i="2" s="1"/>
  <c r="H668" i="2"/>
  <c r="G37" i="4"/>
  <c r="H93" i="2"/>
  <c r="H71" i="2"/>
  <c r="D10" i="12"/>
  <c r="C95" i="4"/>
  <c r="C6" i="14" s="1"/>
  <c r="H148" i="2"/>
  <c r="D21" i="12"/>
  <c r="H175" i="2"/>
  <c r="G42" i="5"/>
  <c r="G44" i="5" s="1"/>
  <c r="H178" i="2" s="1"/>
  <c r="C45" i="5"/>
  <c r="H156" i="2" s="1"/>
  <c r="H153" i="2"/>
  <c r="D44" i="5"/>
  <c r="H45" i="5"/>
  <c r="H44" i="5"/>
  <c r="H368" i="2"/>
  <c r="I34" i="7"/>
  <c r="L31" i="7"/>
  <c r="H434" i="2" s="1"/>
  <c r="R41" i="8" l="1"/>
  <c r="H908" i="2" s="1"/>
  <c r="D6" i="12"/>
  <c r="D20" i="12" s="1"/>
  <c r="C7" i="14"/>
  <c r="D7" i="14" s="1"/>
  <c r="D18" i="12"/>
  <c r="H94" i="2"/>
  <c r="C11" i="14"/>
  <c r="D4" i="12"/>
  <c r="D19" i="12" s="1"/>
  <c r="G95" i="4"/>
  <c r="H72" i="2"/>
  <c r="D16" i="12"/>
  <c r="D24" i="12"/>
  <c r="D22" i="12"/>
  <c r="D23" i="12"/>
  <c r="G45" i="5"/>
  <c r="H179" i="2" s="1"/>
  <c r="H176" i="2"/>
  <c r="C44" i="5"/>
  <c r="H371" i="2"/>
  <c r="L34" i="7"/>
  <c r="R43" i="8" l="1"/>
  <c r="H910" i="2" s="1"/>
  <c r="H125" i="2"/>
  <c r="E6" i="14"/>
  <c r="D6" i="14" s="1"/>
  <c r="E8" i="14"/>
  <c r="D8" i="14" s="1"/>
  <c r="H155" i="2"/>
  <c r="E11" i="14"/>
  <c r="D11" i="14" s="1"/>
  <c r="H437" i="2"/>
</calcChain>
</file>

<file path=xl/sharedStrings.xml><?xml version="1.0" encoding="utf-8"?>
<sst xmlns="http://schemas.openxmlformats.org/spreadsheetml/2006/main" count="4321" uniqueCount="1002">
  <si>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</si>
  <si>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</si>
  <si>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</si>
  <si>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</si>
  <si>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</si>
  <si>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</si>
  <si>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</si>
  <si>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</si>
  <si>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</si>
  <si>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</si>
  <si>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</si>
  <si>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</si>
  <si>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</si>
  <si>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</si>
  <si>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</si>
  <si>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</si>
  <si>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</si>
  <si>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</si>
  <si>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</si>
  <si>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</si>
  <si>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</si>
  <si>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</si>
  <si>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</si>
  <si>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</si>
  <si>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</si>
  <si>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</si>
  <si>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</si>
  <si>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</si>
  <si>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</si>
  <si>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</si>
  <si>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</si>
  <si>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</si>
  <si>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</si>
  <si>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</si>
  <si>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</si>
  <si>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</si>
  <si>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</si>
  <si>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</si>
  <si>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</si>
  <si>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</si>
  <si>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</si>
  <si>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</si>
  <si>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</si>
  <si>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</si>
  <si>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</si>
  <si>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</si>
  <si>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</si>
  <si>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</si>
  <si>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</si>
  <si>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</si>
  <si>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</si>
  <si>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</si>
  <si>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</si>
  <si>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</si>
  <si>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</si>
  <si>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</si>
  <si>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</si>
  <si>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</si>
  <si>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</si>
  <si>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</si>
  <si>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</si>
  <si>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</si>
  <si>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</si>
  <si>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</si>
  <si>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</si>
  <si>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</si>
  <si>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</si>
  <si>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</si>
  <si>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</si>
  <si>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</si>
  <si>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</si>
  <si>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</si>
  <si>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</si>
  <si>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</si>
  <si>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</si>
  <si>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</si>
  <si>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</si>
  <si>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</si>
  <si>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</si>
  <si>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</si>
  <si>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</si>
  <si>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</si>
  <si>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</si>
  <si>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</si>
  <si>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</si>
  <si>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</si>
  <si>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</si>
  <si>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</si>
  <si>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</si>
  <si>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</si>
  <si>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</si>
  <si>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</si>
  <si>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</si>
  <si>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</si>
  <si>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</si>
  <si>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</si>
  <si>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</si>
  <si>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</si>
  <si>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</si>
  <si>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</si>
  <si>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</si>
  <si>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</si>
  <si>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</si>
  <si>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</si>
  <si>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</si>
  <si>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</si>
  <si>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</si>
  <si>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</si>
  <si>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</si>
  <si>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</si>
  <si>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</si>
  <si>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</si>
  <si>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</si>
  <si>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</si>
  <si>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</si>
  <si>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</si>
  <si>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</si>
  <si>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</si>
  <si>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</si>
  <si>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</si>
  <si>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</si>
  <si>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</si>
  <si>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</si>
  <si>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</si>
  <si>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</si>
  <si>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</si>
  <si>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</si>
  <si>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</si>
  <si>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</si>
  <si>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</si>
  <si>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</si>
  <si>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</si>
  <si>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</si>
  <si>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</si>
  <si>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</si>
  <si>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</si>
  <si>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</si>
  <si>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</si>
  <si>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</si>
  <si>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</si>
  <si>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</si>
  <si>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</si>
  <si>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</si>
  <si>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</si>
  <si>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</si>
  <si>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</si>
  <si>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</si>
  <si>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</si>
  <si>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</si>
  <si>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</si>
  <si>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</si>
  <si>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</si>
  <si>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</si>
  <si>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</si>
  <si>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</si>
  <si>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</si>
  <si>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</si>
  <si>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</si>
  <si>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</si>
  <si>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</si>
  <si>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</si>
  <si>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</si>
  <si>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</si>
  <si>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</si>
  <si>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</si>
  <si>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</si>
  <si>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</si>
  <si>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</si>
  <si>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</si>
  <si>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</si>
  <si>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</si>
  <si>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</si>
  <si>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</si>
  <si>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</si>
  <si>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</si>
  <si>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</si>
  <si>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</si>
  <si>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</si>
  <si>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</si>
  <si>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</si>
  <si>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</si>
  <si>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</si>
  <si>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</si>
  <si>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</si>
  <si>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</si>
  <si>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</si>
  <si>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</si>
  <si>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</si>
  <si>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</si>
  <si>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</si>
  <si>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</si>
  <si>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</si>
  <si>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</si>
  <si>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</si>
  <si>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</si>
  <si>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</si>
  <si>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</si>
  <si>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</si>
  <si>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</si>
  <si>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</si>
  <si>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</si>
  <si>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</si>
  <si>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</si>
  <si>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</si>
  <si>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</si>
  <si>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</si>
  <si>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</si>
  <si>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</si>
  <si>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</si>
  <si>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</si>
  <si>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</si>
  <si>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</si>
  <si>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</si>
  <si>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</si>
  <si>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</si>
  <si>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</si>
  <si>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</si>
  <si>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</si>
  <si>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</si>
  <si>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</si>
  <si>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</si>
  <si>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</si>
  <si>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</si>
  <si>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</si>
  <si>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</si>
  <si>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</si>
  <si>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</si>
  <si>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</si>
  <si>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</si>
  <si>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</si>
  <si>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</si>
  <si>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</si>
  <si>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</si>
  <si>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</si>
  <si>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</si>
  <si>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</si>
  <si>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</si>
  <si>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</si>
  <si>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</si>
  <si>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</si>
  <si>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</si>
  <si>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</si>
  <si>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</si>
  <si>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</si>
  <si>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</si>
  <si>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</si>
  <si>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</si>
  <si>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</si>
  <si>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</si>
  <si>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</si>
  <si>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</si>
  <si>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</si>
  <si>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</si>
  <si>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</si>
  <si>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</si>
  <si>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</si>
  <si>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</si>
  <si>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</si>
  <si>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</si>
  <si>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</si>
  <si>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</si>
  <si>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</si>
  <si>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</si>
  <si>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</si>
  <si>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</si>
  <si>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</si>
  <si>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</si>
  <si>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</si>
  <si>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</si>
  <si>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</si>
  <si>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</si>
  <si>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</si>
  <si>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</si>
  <si>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</si>
  <si>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</si>
  <si>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</si>
  <si>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</si>
  <si>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</si>
  <si>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</si>
  <si>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</si>
  <si>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</si>
  <si>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</si>
  <si>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</si>
  <si>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</si>
  <si>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</si>
  <si>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</si>
  <si>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</si>
  <si>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</si>
  <si>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</si>
  <si>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</si>
  <si>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</si>
  <si>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</si>
  <si>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</si>
  <si>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</si>
  <si>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</si>
  <si>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</si>
  <si>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</si>
  <si>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</si>
  <si>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</si>
  <si>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</si>
  <si>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</si>
  <si>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</si>
  <si>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</si>
  <si>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</si>
  <si>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</si>
  <si>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</si>
  <si>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</si>
  <si>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</si>
  <si>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</si>
  <si>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</si>
  <si>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</si>
  <si>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</si>
  <si>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</si>
  <si>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</si>
  <si>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</si>
  <si>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</si>
  <si>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</si>
  <si>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</si>
  <si>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</si>
  <si>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</si>
  <si>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</si>
  <si>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</si>
  <si>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</si>
  <si>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</si>
  <si>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</si>
  <si>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</si>
  <si>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</si>
  <si>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</si>
  <si>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</si>
  <si>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</si>
  <si>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</si>
  <si>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</si>
  <si>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</si>
  <si>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</si>
  <si>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</si>
  <si>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</si>
  <si>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</si>
  <si>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</si>
  <si>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</si>
  <si>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</si>
  <si>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</si>
  <si>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</si>
  <si>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</si>
  <si>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</si>
  <si>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</si>
  <si>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</si>
  <si>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</si>
  <si>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</si>
  <si>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</si>
  <si>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</si>
  <si>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</si>
  <si>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</si>
  <si>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</si>
  <si>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</si>
  <si>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</si>
  <si>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</si>
  <si>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</si>
  <si>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</si>
  <si>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</si>
  <si>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</si>
  <si>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</si>
  <si>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</si>
  <si>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</si>
  <si>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</si>
  <si>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</si>
  <si>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</si>
  <si>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</si>
  <si>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</si>
  <si>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</si>
  <si>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</si>
  <si>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</si>
  <si>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</si>
  <si>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</si>
  <si>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</si>
  <si>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</si>
  <si>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</si>
  <si>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</si>
  <si>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</si>
  <si>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</si>
  <si>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</si>
  <si>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</si>
  <si>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</si>
  <si>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</si>
  <si>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</si>
  <si>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</si>
  <si>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</si>
  <si>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</si>
  <si>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</si>
  <si>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</si>
  <si>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</si>
  <si>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</si>
  <si>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</si>
  <si>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</si>
  <si>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</si>
  <si>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</si>
  <si>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</si>
  <si>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</si>
  <si>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</si>
  <si>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</si>
  <si>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</si>
  <si>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</si>
  <si>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</si>
  <si>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</si>
  <si>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</si>
  <si>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</si>
  <si>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</si>
  <si>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</si>
  <si>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</si>
  <si>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</si>
  <si>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</si>
  <si>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</si>
  <si>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</si>
  <si>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</si>
  <si>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</si>
  <si>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</si>
  <si>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</si>
  <si>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</si>
  <si>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</si>
  <si>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</si>
  <si>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</si>
  <si>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</si>
  <si>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</si>
  <si>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</si>
  <si>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</si>
  <si>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</si>
  <si>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</si>
  <si>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</si>
  <si>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</si>
  <si>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</si>
  <si>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</si>
  <si>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</si>
  <si>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</si>
  <si>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</si>
  <si>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</si>
  <si>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</si>
  <si>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</si>
  <si>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</si>
  <si>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</si>
  <si>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</si>
  <si>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</si>
  <si>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</si>
  <si>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</si>
  <si>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</si>
  <si>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</si>
  <si>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</si>
  <si>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</si>
  <si>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</si>
  <si>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</si>
  <si>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</si>
  <si>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</si>
  <si>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</si>
  <si>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</si>
  <si>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</si>
  <si>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</si>
  <si>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</si>
  <si>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</si>
  <si>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</si>
  <si>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</si>
  <si>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</si>
  <si>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</si>
  <si>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</si>
  <si>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</si>
  <si>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</si>
  <si>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</si>
  <si>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</si>
  <si>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</si>
  <si>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</si>
  <si>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</si>
  <si>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</si>
  <si>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</si>
  <si>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</si>
  <si>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</si>
  <si>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</si>
  <si>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</si>
  <si>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</si>
  <si>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</si>
  <si>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</si>
  <si>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</si>
  <si>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</si>
  <si>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</si>
  <si>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</si>
  <si>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</si>
  <si>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</si>
  <si>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</si>
  <si>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</si>
  <si>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</si>
  <si>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</si>
  <si>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</si>
  <si>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</si>
  <si>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</si>
  <si>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</si>
  <si>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</si>
  <si>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</si>
  <si>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</si>
  <si>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</si>
  <si>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</si>
  <si>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</si>
  <si>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</si>
  <si>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</si>
  <si>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</si>
  <si>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</si>
  <si>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</si>
  <si>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</si>
  <si>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</si>
  <si>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</si>
  <si>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</si>
  <si>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</si>
  <si>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</si>
  <si>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</si>
  <si>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</si>
  <si>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</si>
  <si>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</si>
  <si>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</si>
  <si>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</si>
  <si>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</si>
  <si>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</si>
  <si>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</si>
  <si>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</si>
  <si>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</si>
  <si>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</si>
  <si>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</si>
  <si>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</si>
  <si>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</si>
  <si>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</si>
  <si>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</si>
  <si>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</si>
  <si>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</si>
  <si>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</si>
  <si>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</si>
  <si>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</si>
  <si>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</si>
  <si>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</si>
  <si>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</si>
  <si>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</si>
  <si>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</si>
  <si>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</si>
  <si>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</si>
  <si>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</si>
  <si>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</si>
  <si>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</si>
  <si>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</si>
  <si>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</si>
  <si>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</si>
  <si>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</si>
  <si>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</si>
  <si>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</si>
  <si>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</si>
  <si>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</si>
  <si>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</si>
  <si>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</si>
  <si>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</si>
  <si>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</si>
  <si>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</si>
  <si>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</si>
  <si>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</si>
  <si>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</si>
  <si>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</si>
  <si>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</si>
  <si>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</si>
  <si>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</si>
  <si>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</si>
  <si>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</si>
  <si>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</si>
  <si>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</si>
  <si>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</si>
  <si>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</si>
  <si>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</si>
  <si>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</si>
  <si>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</si>
  <si>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</si>
  <si>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</si>
  <si>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</si>
  <si>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</si>
  <si>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</si>
  <si>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</si>
  <si>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</si>
  <si>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</si>
  <si>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</si>
  <si>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</si>
  <si>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</si>
  <si>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</si>
  <si>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</si>
  <si>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</si>
  <si>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</si>
  <si>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</si>
  <si>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</si>
  <si>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</si>
  <si>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</si>
  <si>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</si>
  <si>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</si>
  <si>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</si>
  <si>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</si>
  <si>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</si>
  <si>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</si>
  <si>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</si>
  <si>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</si>
  <si>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</si>
  <si>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</si>
  <si>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</si>
  <si>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</si>
  <si>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</si>
  <si>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</si>
  <si>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</si>
  <si>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</si>
  <si>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</si>
  <si>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</si>
  <si>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</si>
  <si>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</si>
  <si>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</si>
  <si>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</si>
  <si>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</si>
  <si>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</si>
  <si>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</si>
  <si>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</si>
  <si>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</si>
  <si>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</si>
  <si>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</si>
  <si>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</si>
  <si>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</si>
  <si>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</si>
  <si>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</si>
  <si>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</si>
  <si>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</si>
  <si>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</si>
  <si>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</si>
  <si>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</si>
  <si>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</si>
  <si>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</si>
  <si>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</si>
  <si>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</si>
  <si>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</si>
  <si>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</si>
  <si>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</si>
  <si>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</si>
  <si>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</si>
  <si>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</si>
  <si>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</si>
  <si>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</si>
  <si>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</si>
  <si>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</si>
  <si>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</si>
  <si>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</si>
  <si>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</si>
  <si>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</si>
  <si>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</si>
  <si>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</si>
  <si>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</si>
  <si>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</si>
  <si>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</si>
  <si>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</si>
  <si>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</si>
  <si>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</si>
  <si>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</si>
  <si>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</si>
  <si>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</si>
  <si>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</si>
  <si>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</si>
  <si>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</si>
  <si>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</si>
  <si>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</si>
  <si>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</si>
  <si>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</si>
  <si>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</si>
  <si>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</si>
  <si>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</si>
  <si>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</si>
  <si>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</si>
  <si>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</si>
  <si>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</si>
  <si>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</si>
  <si>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</si>
  <si>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</si>
  <si>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</si>
  <si>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</si>
  <si>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</si>
  <si>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</si>
  <si>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</si>
  <si>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</si>
  <si>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</si>
  <si>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</si>
  <si>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</si>
  <si>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</si>
  <si>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</si>
  <si>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</si>
  <si>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</si>
  <si>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</si>
  <si>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</si>
  <si>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</si>
  <si>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</si>
  <si>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</si>
  <si>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</si>
  <si>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</si>
  <si>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</si>
  <si>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</si>
  <si>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</si>
  <si>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</si>
  <si>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</si>
  <si>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</si>
  <si>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</si>
  <si>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</si>
  <si>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</si>
  <si>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</si>
  <si>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</si>
  <si>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</si>
  <si>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</si>
  <si>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</si>
  <si>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</si>
  <si>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</si>
  <si>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</si>
  <si>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</si>
  <si>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</si>
  <si>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</si>
  <si>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</si>
  <si>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</si>
  <si>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</si>
  <si>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</si>
  <si>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</si>
  <si>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</si>
  <si>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</si>
  <si>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</si>
  <si>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</si>
  <si>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</si>
  <si>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</si>
  <si>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</si>
  <si>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</si>
  <si>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</si>
  <si>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</si>
  <si>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</si>
  <si>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</si>
  <si>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</si>
  <si>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</si>
  <si>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</si>
  <si>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</si>
  <si>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</si>
  <si>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</si>
  <si>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</si>
  <si>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</si>
  <si>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</si>
  <si>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</si>
  <si>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</si>
  <si>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</si>
  <si>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</si>
  <si>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</si>
  <si>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</si>
  <si>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</si>
  <si>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</si>
  <si>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</si>
  <si>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</si>
  <si>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</si>
  <si>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</si>
  <si>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</si>
  <si>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</si>
  <si>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</si>
  <si>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</si>
  <si>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</si>
  <si>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</si>
  <si>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</si>
  <si>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</si>
  <si>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</si>
  <si>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</si>
  <si>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</si>
  <si>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</si>
  <si>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</si>
  <si>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</si>
  <si>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</si>
  <si>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</si>
  <si>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</si>
  <si>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</si>
  <si>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</si>
  <si>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</si>
  <si>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</si>
  <si>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</si>
  <si>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</si>
  <si>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</si>
  <si>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</si>
  <si>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</si>
  <si>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</si>
  <si>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</si>
  <si>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</si>
  <si>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</si>
  <si>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</si>
  <si>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</si>
  <si>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</si>
  <si>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</si>
  <si>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</si>
  <si>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</si>
  <si>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</si>
  <si>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</si>
  <si>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</si>
  <si>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</si>
  <si>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</si>
  <si>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</si>
  <si>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</si>
  <si>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</si>
  <si>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</si>
  <si>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</si>
  <si>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</si>
  <si>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</si>
  <si>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</si>
  <si>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</si>
  <si>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</si>
  <si>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</si>
  <si>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</si>
  <si>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</si>
  <si>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</si>
  <si>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</si>
  <si>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</si>
  <si>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</si>
  <si>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</si>
  <si>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</si>
  <si>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</si>
  <si>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</si>
  <si>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</si>
  <si>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</si>
  <si>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</si>
  <si>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</si>
  <si>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</si>
  <si>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</si>
  <si>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</si>
  <si>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</si>
  <si>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</si>
  <si>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</si>
  <si>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</si>
  <si>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</si>
  <si>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</si>
  <si>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</si>
  <si>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</si>
  <si>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</si>
  <si>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</si>
  <si>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</si>
  <si>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</si>
  <si>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</si>
  <si>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</si>
  <si>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</si>
  <si>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</si>
  <si>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</si>
  <si>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</si>
  <si>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</si>
  <si>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</si>
  <si>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</si>
  <si>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</si>
  <si>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</si>
  <si>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</si>
  <si>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</si>
  <si>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</si>
  <si>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</si>
  <si>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</si>
  <si>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</si>
  <si>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</si>
  <si>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</si>
  <si>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</si>
  <si>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</si>
  <si>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</si>
  <si>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</si>
  <si>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</si>
  <si>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</si>
  <si>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</si>
  <si>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</si>
  <si>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</si>
  <si>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</si>
  <si>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</si>
  <si>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</si>
  <si>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</si>
  <si>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</si>
  <si>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</si>
  <si>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</si>
  <si>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</si>
  <si>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</si>
  <si>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</si>
  <si>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</si>
  <si>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</si>
  <si>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</si>
  <si>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</si>
  <si>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</si>
  <si>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</si>
  <si>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</si>
  <si>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</si>
  <si>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</si>
  <si>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</si>
  <si>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</si>
  <si>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</si>
  <si>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</si>
  <si>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</si>
  <si>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</si>
  <si>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</si>
  <si>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</si>
  <si>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</si>
  <si>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</si>
  <si>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</si>
  <si>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</si>
  <si>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</si>
  <si>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</si>
  <si>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</si>
  <si>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</si>
  <si>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</si>
  <si>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</si>
  <si>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</si>
  <si>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</si>
  <si>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</si>
  <si>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</si>
  <si>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</si>
  <si>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</si>
  <si>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</si>
  <si>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</si>
  <si>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</si>
  <si>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</si>
  <si>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</si>
  <si>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</si>
  <si>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</si>
  <si>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</si>
  <si>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</si>
  <si>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</si>
  <si>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</si>
  <si>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</si>
  <si>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</si>
  <si>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</si>
  <si>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</si>
  <si>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</si>
  <si>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</si>
  <si>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</si>
  <si>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</si>
  <si>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</si>
  <si>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</si>
  <si>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</si>
  <si>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</si>
  <si>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</si>
  <si>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</si>
  <si>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</si>
  <si>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</si>
  <si>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</si>
  <si>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</si>
  <si>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</si>
  <si>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</si>
  <si>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</si>
  <si>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</si>
  <si>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</si>
  <si>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</si>
  <si>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</si>
  <si>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</si>
  <si>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</si>
  <si>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</si>
  <si>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</si>
  <si>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</si>
  <si>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</si>
  <si>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</si>
  <si>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</si>
  <si>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</si>
  <si>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</si>
  <si>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</si>
  <si>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</si>
  <si>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</si>
  <si>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</si>
  <si>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</si>
  <si>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</si>
  <si>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</si>
  <si>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</si>
  <si>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</si>
  <si>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</si>
  <si>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</si>
  <si>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</si>
  <si>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</si>
  <si>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</si>
  <si>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</si>
  <si>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</si>
  <si>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</si>
  <si>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</si>
  <si>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</si>
  <si>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</si>
  <si>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</si>
  <si>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</si>
  <si>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</si>
  <si>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</si>
  <si>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</si>
  <si>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</si>
  <si>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</si>
  <si>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</si>
  <si>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</si>
  <si>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</si>
  <si>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</si>
  <si>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</si>
  <si>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</si>
  <si>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</si>
  <si>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</si>
  <si>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</si>
  <si>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</si>
  <si>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</si>
  <si>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</si>
  <si>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</si>
  <si>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</si>
  <si>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</si>
  <si>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</si>
  <si>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</si>
  <si>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</si>
  <si>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</si>
  <si>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</si>
  <si>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</si>
  <si>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</si>
  <si>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</si>
  <si>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</si>
  <si>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</si>
  <si>
    <t>1. Уолфстон Студио ООД</t>
  </si>
  <si>
    <t>4. Фалкънуинг студио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</si>
</sst>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msCyr"/>
      <family val="1"/>
    </font>
    <font>
      <sz val="9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6">
    <xf numFmtId="0" fontId="0" fillId="0" borderId="0" xfId="0"/>
    <xf numFmtId="0" fontId="2" fillId="0" borderId="1" xfId="20" applyFont="1" applyBorder="1" applyAlignment="1" applyProtection="1">
      <alignment horizontal="centerContinuous" vertical="center" wrapText="1"/>
    </xf>
    <xf numFmtId="0" fontId="3" fillId="0" borderId="2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 wrapText="1"/>
    </xf>
    <xf numFmtId="0" fontId="3" fillId="0" borderId="4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/>
    </xf>
    <xf numFmtId="0" fontId="2" fillId="0" borderId="4" xfId="20" applyFont="1" applyBorder="1" applyAlignment="1" applyProtection="1">
      <alignment horizontal="centerContinuous" vertical="center"/>
    </xf>
    <xf numFmtId="0" fontId="3" fillId="0" borderId="5" xfId="20" applyFont="1" applyBorder="1" applyAlignment="1" applyProtection="1">
      <alignment horizontal="right" vertical="center" wrapText="1"/>
    </xf>
    <xf numFmtId="0" fontId="3" fillId="0" borderId="1" xfId="20" applyFont="1" applyBorder="1" applyAlignment="1" applyProtection="1">
      <alignment horizontal="left" vertical="center" wrapText="1"/>
    </xf>
    <xf numFmtId="0" fontId="3" fillId="0" borderId="2" xfId="20" applyFont="1" applyBorder="1" applyAlignment="1" applyProtection="1">
      <alignment horizontal="left" vertical="center" wrapText="1"/>
    </xf>
    <xf numFmtId="0" fontId="3" fillId="0" borderId="5" xfId="2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6" applyFont="1" applyBorder="1" applyAlignment="1" applyProtection="1">
      <alignment horizontal="centerContinuous" vertical="center"/>
    </xf>
    <xf numFmtId="0" fontId="2" fillId="0" borderId="0" xfId="16" applyFont="1" applyBorder="1" applyAlignment="1" applyProtection="1">
      <alignment horizontal="center" vertical="center"/>
    </xf>
    <xf numFmtId="0" fontId="3" fillId="0" borderId="0" xfId="16" applyFont="1" applyAlignment="1" applyProtection="1">
      <alignment horizontal="center" vertical="center" wrapText="1"/>
    </xf>
    <xf numFmtId="0" fontId="2" fillId="0" borderId="0" xfId="16" applyFont="1" applyBorder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horizontal="center" vertical="center"/>
      <protection hidden="1"/>
    </xf>
    <xf numFmtId="0" fontId="3" fillId="0" borderId="0" xfId="16" applyFont="1" applyAlignment="1" applyProtection="1">
      <alignment vertical="center" wrapText="1"/>
    </xf>
    <xf numFmtId="0" fontId="2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horizontal="centerContinuous" vertical="center" wrapText="1"/>
    </xf>
    <xf numFmtId="0" fontId="2" fillId="0" borderId="0" xfId="1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 wrapText="1"/>
    </xf>
    <xf numFmtId="0" fontId="2" fillId="0" borderId="0" xfId="18" applyFont="1" applyBorder="1" applyAlignment="1" applyProtection="1">
      <alignment horizontal="center" vertical="center" wrapText="1"/>
    </xf>
    <xf numFmtId="0" fontId="3" fillId="0" borderId="0" xfId="18" applyFont="1" applyBorder="1" applyProtection="1"/>
    <xf numFmtId="0" fontId="3" fillId="0" borderId="0" xfId="18" applyFont="1" applyBorder="1" applyAlignment="1" applyProtection="1">
      <alignment wrapText="1"/>
    </xf>
    <xf numFmtId="0" fontId="5" fillId="0" borderId="0" xfId="18" applyFont="1" applyAlignment="1" applyProtection="1">
      <alignment horizontal="center"/>
    </xf>
    <xf numFmtId="0" fontId="3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vertical="center" wrapText="1"/>
    </xf>
    <xf numFmtId="0" fontId="14" fillId="0" borderId="0" xfId="16" applyFont="1" applyBorder="1" applyAlignment="1" applyProtection="1">
      <alignment horizontal="centerContinuous" vertical="center"/>
    </xf>
    <xf numFmtId="0" fontId="15" fillId="0" borderId="0" xfId="16" applyFont="1" applyBorder="1" applyAlignment="1" applyProtection="1">
      <alignment horizontal="centerContinuous" vertical="center"/>
    </xf>
    <xf numFmtId="0" fontId="2" fillId="0" borderId="0" xfId="16" applyFont="1" applyAlignment="1" applyProtection="1">
      <alignment horizontal="centerContinuous" vertical="center"/>
    </xf>
    <xf numFmtId="0" fontId="3" fillId="0" borderId="0" xfId="15" applyFont="1" applyProtection="1"/>
    <xf numFmtId="0" fontId="14" fillId="0" borderId="0" xfId="16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6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right" vertical="center"/>
      <protection hidden="1"/>
    </xf>
    <xf numFmtId="165" fontId="3" fillId="0" borderId="0" xfId="16" applyNumberFormat="1" applyFont="1" applyAlignment="1" applyProtection="1">
      <alignment horizontal="left" vertical="center"/>
    </xf>
    <xf numFmtId="0" fontId="2" fillId="0" borderId="0" xfId="16" applyFont="1" applyAlignment="1" applyProtection="1">
      <alignment horizontal="center" vertical="center"/>
      <protection hidden="1"/>
    </xf>
    <xf numFmtId="0" fontId="3" fillId="0" borderId="0" xfId="16" applyFont="1" applyBorder="1" applyAlignment="1" applyProtection="1">
      <alignment vertical="center"/>
      <protection hidden="1"/>
    </xf>
    <xf numFmtId="0" fontId="2" fillId="0" borderId="0" xfId="16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left" vertical="center"/>
      <protection hidden="1"/>
    </xf>
    <xf numFmtId="0" fontId="14" fillId="0" borderId="0" xfId="16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6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5" applyFont="1" applyAlignment="1" applyProtection="1">
      <alignment horizontal="centerContinuous" vertical="center"/>
    </xf>
    <xf numFmtId="0" fontId="3" fillId="0" borderId="0" xfId="16" applyFont="1" applyBorder="1" applyAlignment="1" applyProtection="1">
      <alignment horizontal="centerContinuous" vertical="center"/>
      <protection hidden="1"/>
    </xf>
    <xf numFmtId="0" fontId="3" fillId="0" borderId="0" xfId="16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6" applyNumberFormat="1" applyFont="1" applyAlignment="1" applyProtection="1">
      <alignment horizontal="left" vertical="center" wrapText="1"/>
    </xf>
    <xf numFmtId="0" fontId="3" fillId="0" borderId="0" xfId="16" applyFont="1" applyBorder="1" applyAlignment="1" applyProtection="1">
      <alignment horizontal="righ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6" applyFont="1" applyAlignment="1" applyProtection="1">
      <alignment vertical="center"/>
    </xf>
    <xf numFmtId="0" fontId="2" fillId="0" borderId="6" xfId="16" applyFont="1" applyBorder="1" applyAlignment="1" applyProtection="1">
      <alignment horizontal="center" vertical="center"/>
    </xf>
    <xf numFmtId="0" fontId="2" fillId="0" borderId="7" xfId="16" applyFont="1" applyBorder="1" applyAlignment="1" applyProtection="1">
      <alignment horizontal="center" vertical="top" wrapText="1"/>
    </xf>
    <xf numFmtId="14" fontId="2" fillId="0" borderId="7" xfId="16" applyNumberFormat="1" applyFont="1" applyBorder="1" applyAlignment="1" applyProtection="1">
      <alignment horizontal="center" vertical="center" wrapText="1"/>
    </xf>
    <xf numFmtId="14" fontId="2" fillId="0" borderId="8" xfId="16" applyNumberFormat="1" applyFont="1" applyBorder="1" applyAlignment="1" applyProtection="1">
      <alignment horizontal="center" vertical="center" wrapText="1"/>
    </xf>
    <xf numFmtId="49" fontId="2" fillId="0" borderId="5" xfId="16" applyNumberFormat="1" applyFont="1" applyBorder="1" applyAlignment="1" applyProtection="1">
      <alignment horizontal="right" vertical="top" wrapText="1"/>
    </xf>
    <xf numFmtId="0" fontId="9" fillId="2" borderId="9" xfId="16" applyFont="1" applyFill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right" vertical="top" wrapText="1"/>
    </xf>
    <xf numFmtId="49" fontId="3" fillId="0" borderId="5" xfId="16" applyNumberFormat="1" applyFont="1" applyBorder="1" applyAlignment="1" applyProtection="1">
      <alignment horizontal="right" vertical="top" wrapText="1"/>
    </xf>
    <xf numFmtId="3" fontId="3" fillId="3" borderId="10" xfId="16" applyNumberFormat="1" applyFont="1" applyFill="1" applyBorder="1" applyAlignment="1" applyProtection="1">
      <alignment vertical="top"/>
      <protection locked="0"/>
    </xf>
    <xf numFmtId="1" fontId="3" fillId="0" borderId="5" xfId="16" applyNumberFormat="1" applyFont="1" applyBorder="1" applyAlignment="1" applyProtection="1">
      <alignment horizontal="right" vertical="top" wrapText="1"/>
    </xf>
    <xf numFmtId="49" fontId="3" fillId="0" borderId="5" xfId="16" applyNumberFormat="1" applyFont="1" applyFill="1" applyBorder="1" applyAlignment="1" applyProtection="1">
      <alignment horizontal="right" vertical="top" wrapText="1"/>
    </xf>
    <xf numFmtId="1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Fill="1" applyBorder="1" applyAlignment="1" applyProtection="1">
      <alignment horizontal="right" vertical="top" wrapText="1"/>
    </xf>
    <xf numFmtId="1" fontId="3" fillId="0" borderId="0" xfId="16" applyNumberFormat="1" applyFont="1" applyAlignment="1" applyProtection="1">
      <alignment vertical="top"/>
    </xf>
    <xf numFmtId="1" fontId="2" fillId="0" borderId="5" xfId="16" applyNumberFormat="1" applyFont="1" applyBorder="1" applyAlignment="1" applyProtection="1">
      <alignment horizontal="right" vertical="top" wrapText="1"/>
    </xf>
    <xf numFmtId="0" fontId="8" fillId="2" borderId="9" xfId="1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6" applyFont="1" applyBorder="1" applyAlignment="1" applyProtection="1">
      <alignment horizontal="right" vertical="top"/>
    </xf>
    <xf numFmtId="0" fontId="3" fillId="0" borderId="0" xfId="16" applyFont="1" applyBorder="1" applyAlignment="1" applyProtection="1">
      <alignment vertical="top"/>
    </xf>
    <xf numFmtId="0" fontId="3" fillId="0" borderId="0" xfId="16" applyFont="1" applyBorder="1" applyAlignment="1" applyProtection="1">
      <alignment horizontal="left" vertical="top"/>
    </xf>
    <xf numFmtId="0" fontId="3" fillId="0" borderId="0" xfId="15" applyFont="1" applyAlignment="1" applyProtection="1">
      <alignment horizontal="centerContinuous"/>
    </xf>
    <xf numFmtId="49" fontId="3" fillId="0" borderId="0" xfId="15" applyNumberFormat="1" applyFont="1" applyProtection="1"/>
    <xf numFmtId="0" fontId="2" fillId="0" borderId="0" xfId="15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5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5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5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5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5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5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9" applyFont="1" applyFill="1" applyAlignment="1" applyProtection="1">
      <alignment vertical="justify" wrapText="1"/>
    </xf>
    <xf numFmtId="0" fontId="2" fillId="0" borderId="0" xfId="16" applyFont="1" applyFill="1" applyBorder="1" applyAlignment="1" applyProtection="1">
      <alignment horizontal="left" vertical="justify" wrapText="1"/>
    </xf>
    <xf numFmtId="0" fontId="3" fillId="0" borderId="0" xfId="16" applyFont="1" applyFill="1" applyAlignment="1" applyProtection="1">
      <alignment horizontal="left" vertical="justify"/>
    </xf>
    <xf numFmtId="0" fontId="2" fillId="0" borderId="0" xfId="19" applyFont="1" applyFill="1" applyBorder="1" applyAlignment="1" applyProtection="1">
      <alignment horizontal="left" vertical="justify" wrapText="1"/>
    </xf>
    <xf numFmtId="3" fontId="3" fillId="0" borderId="0" xfId="19" applyNumberFormat="1" applyFont="1" applyBorder="1" applyProtection="1"/>
    <xf numFmtId="0" fontId="3" fillId="0" borderId="0" xfId="19" applyFont="1" applyProtection="1"/>
    <xf numFmtId="3" fontId="3" fillId="0" borderId="5" xfId="19" applyNumberFormat="1" applyFont="1" applyBorder="1" applyAlignment="1" applyProtection="1">
      <alignment vertical="center"/>
    </xf>
    <xf numFmtId="0" fontId="3" fillId="0" borderId="0" xfId="1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7" applyFont="1" applyAlignment="1" applyProtection="1">
      <alignment wrapText="1"/>
    </xf>
    <xf numFmtId="0" fontId="3" fillId="0" borderId="0" xfId="16" applyFont="1" applyFill="1" applyAlignment="1" applyProtection="1">
      <alignment vertical="top"/>
    </xf>
    <xf numFmtId="0" fontId="3" fillId="0" borderId="0" xfId="17" applyFont="1" applyAlignment="1" applyProtection="1">
      <alignment horizontal="centerContinuous" wrapText="1"/>
    </xf>
    <xf numFmtId="0" fontId="2" fillId="0" borderId="0" xfId="16" applyFont="1" applyBorder="1" applyAlignment="1" applyProtection="1">
      <alignment vertical="top" wrapText="1"/>
    </xf>
    <xf numFmtId="0" fontId="3" fillId="0" borderId="0" xfId="17" applyFont="1" applyFill="1" applyBorder="1" applyAlignment="1" applyProtection="1">
      <alignment horizontal="right" vertical="center" wrapText="1"/>
    </xf>
    <xf numFmtId="0" fontId="3" fillId="0" borderId="0" xfId="17" applyFont="1" applyBorder="1" applyAlignment="1" applyProtection="1">
      <alignment horizontal="center" wrapText="1"/>
    </xf>
    <xf numFmtId="0" fontId="3" fillId="0" borderId="0" xfId="17" applyFont="1" applyBorder="1" applyAlignment="1" applyProtection="1">
      <alignment wrapText="1"/>
    </xf>
    <xf numFmtId="49" fontId="3" fillId="0" borderId="5" xfId="17" applyNumberFormat="1" applyFont="1" applyBorder="1" applyAlignment="1" applyProtection="1">
      <alignment horizontal="center" wrapText="1"/>
    </xf>
    <xf numFmtId="1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Alignment="1" applyProtection="1">
      <alignment wrapText="1"/>
    </xf>
    <xf numFmtId="49" fontId="3" fillId="0" borderId="5" xfId="17" applyNumberFormat="1" applyFont="1" applyFill="1" applyBorder="1" applyAlignment="1" applyProtection="1">
      <alignment horizontal="center" wrapText="1"/>
    </xf>
    <xf numFmtId="49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Fill="1" applyBorder="1" applyAlignment="1" applyProtection="1">
      <alignment wrapText="1"/>
    </xf>
    <xf numFmtId="0" fontId="3" fillId="0" borderId="0" xfId="17" applyFont="1" applyFill="1" applyAlignment="1" applyProtection="1">
      <alignment wrapText="1"/>
    </xf>
    <xf numFmtId="165" fontId="3" fillId="0" borderId="0" xfId="16" applyNumberFormat="1" applyFont="1" applyAlignment="1" applyProtection="1">
      <alignment horizontal="left" vertical="top"/>
      <protection hidden="1"/>
    </xf>
    <xf numFmtId="0" fontId="2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vertical="center" wrapText="1"/>
    </xf>
    <xf numFmtId="3" fontId="3" fillId="0" borderId="5" xfId="18" applyNumberFormat="1" applyFont="1" applyFill="1" applyBorder="1" applyAlignment="1" applyProtection="1">
      <alignment vertical="center"/>
    </xf>
    <xf numFmtId="0" fontId="3" fillId="0" borderId="5" xfId="18" applyFont="1" applyBorder="1" applyAlignment="1" applyProtection="1">
      <alignment vertical="center" wrapText="1"/>
    </xf>
    <xf numFmtId="3" fontId="3" fillId="0" borderId="5" xfId="18" applyNumberFormat="1" applyFont="1" applyBorder="1" applyAlignment="1" applyProtection="1">
      <alignment horizontal="center" vertical="center"/>
    </xf>
    <xf numFmtId="0" fontId="3" fillId="0" borderId="0" xfId="18" applyFont="1" applyProtection="1"/>
    <xf numFmtId="3" fontId="10" fillId="0" borderId="5" xfId="18" applyNumberFormat="1" applyFont="1" applyBorder="1" applyAlignment="1" applyProtection="1">
      <alignment horizontal="center" vertical="center"/>
    </xf>
    <xf numFmtId="3" fontId="3" fillId="0" borderId="5" xfId="18" applyNumberFormat="1" applyFont="1" applyBorder="1" applyAlignment="1" applyProtection="1">
      <alignment vertical="center"/>
    </xf>
    <xf numFmtId="0" fontId="3" fillId="0" borderId="9" xfId="18" applyFont="1" applyBorder="1" applyAlignment="1" applyProtection="1">
      <alignment vertical="center" wrapText="1"/>
    </xf>
    <xf numFmtId="49" fontId="2" fillId="0" borderId="5" xfId="18" applyNumberFormat="1" applyFont="1" applyBorder="1" applyAlignment="1" applyProtection="1">
      <alignment horizontal="center" vertical="center" wrapText="1"/>
    </xf>
    <xf numFmtId="3" fontId="3" fillId="3" borderId="13" xfId="16" applyNumberFormat="1" applyFont="1" applyFill="1" applyBorder="1" applyAlignment="1" applyProtection="1">
      <alignment vertical="top"/>
      <protection locked="0"/>
    </xf>
    <xf numFmtId="3" fontId="3" fillId="3" borderId="5" xfId="16" applyNumberFormat="1" applyFont="1" applyFill="1" applyBorder="1" applyAlignment="1" applyProtection="1">
      <alignment vertical="top"/>
      <protection locked="0"/>
    </xf>
    <xf numFmtId="49" fontId="2" fillId="0" borderId="6" xfId="16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6" applyFont="1" applyFill="1" applyBorder="1" applyAlignment="1" applyProtection="1">
      <alignment vertical="top"/>
    </xf>
    <xf numFmtId="1" fontId="9" fillId="2" borderId="9" xfId="16" applyNumberFormat="1" applyFont="1" applyFill="1" applyBorder="1" applyAlignment="1" applyProtection="1">
      <alignment vertical="top" wrapText="1"/>
    </xf>
    <xf numFmtId="1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6" applyNumberFormat="1" applyFont="1" applyFill="1" applyBorder="1" applyAlignment="1" applyProtection="1">
      <alignment vertical="top" wrapText="1"/>
    </xf>
    <xf numFmtId="49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6" applyNumberFormat="1" applyFont="1" applyFill="1" applyBorder="1" applyAlignment="1" applyProtection="1">
      <alignment horizontal="right" vertical="top" wrapText="1"/>
    </xf>
    <xf numFmtId="0" fontId="8" fillId="2" borderId="6" xfId="16" applyFont="1" applyFill="1" applyBorder="1" applyAlignment="1" applyProtection="1">
      <alignment vertical="top" wrapText="1"/>
    </xf>
    <xf numFmtId="49" fontId="3" fillId="0" borderId="7" xfId="16" applyNumberFormat="1" applyFont="1" applyFill="1" applyBorder="1" applyAlignment="1" applyProtection="1">
      <alignment horizontal="right" vertical="top" wrapText="1"/>
    </xf>
    <xf numFmtId="1" fontId="2" fillId="0" borderId="12" xfId="16" applyNumberFormat="1" applyFont="1" applyBorder="1" applyAlignment="1" applyProtection="1">
      <alignment horizontal="right" vertical="top" wrapText="1"/>
    </xf>
    <xf numFmtId="1" fontId="2" fillId="0" borderId="7" xfId="16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6" applyNumberFormat="1" applyFont="1" applyFill="1" applyBorder="1" applyAlignment="1" applyProtection="1">
      <alignment vertical="top" wrapText="1"/>
    </xf>
    <xf numFmtId="3" fontId="3" fillId="3" borderId="7" xfId="16" applyNumberFormat="1" applyFont="1" applyFill="1" applyBorder="1" applyAlignment="1" applyProtection="1">
      <alignment vertical="top"/>
      <protection locked="0"/>
    </xf>
    <xf numFmtId="0" fontId="9" fillId="2" borderId="14" xfId="1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6" applyFont="1" applyBorder="1" applyAlignment="1" applyProtection="1">
      <alignment horizontal="center" vertical="center" wrapText="1"/>
    </xf>
    <xf numFmtId="0" fontId="2" fillId="0" borderId="12" xfId="16" applyFont="1" applyBorder="1" applyAlignment="1" applyProtection="1">
      <alignment horizontal="center" vertical="top" wrapText="1"/>
    </xf>
    <xf numFmtId="0" fontId="2" fillId="0" borderId="15" xfId="16" applyFont="1" applyBorder="1" applyAlignment="1" applyProtection="1">
      <alignment horizontal="center" vertical="top" wrapText="1"/>
    </xf>
    <xf numFmtId="0" fontId="8" fillId="2" borderId="6" xfId="16" applyFont="1" applyFill="1" applyBorder="1" applyAlignment="1" applyProtection="1">
      <alignment horizontal="left" vertical="top" wrapText="1"/>
    </xf>
    <xf numFmtId="49" fontId="2" fillId="0" borderId="7" xfId="16" applyNumberFormat="1" applyFont="1" applyBorder="1" applyAlignment="1" applyProtection="1">
      <alignment horizontal="right" vertical="top" wrapText="1"/>
    </xf>
    <xf numFmtId="49" fontId="2" fillId="0" borderId="14" xfId="16" applyNumberFormat="1" applyFont="1" applyBorder="1" applyAlignment="1" applyProtection="1">
      <alignment horizontal="center" vertical="center" wrapText="1"/>
    </xf>
    <xf numFmtId="49" fontId="2" fillId="4" borderId="7" xfId="16" applyNumberFormat="1" applyFont="1" applyFill="1" applyBorder="1" applyAlignment="1" applyProtection="1">
      <alignment horizontal="right" vertical="top" wrapText="1"/>
    </xf>
    <xf numFmtId="49" fontId="2" fillId="0" borderId="12" xfId="16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6" applyNumberFormat="1" applyFont="1" applyFill="1" applyBorder="1" applyAlignment="1" applyProtection="1">
      <alignment vertical="center" wrapText="1"/>
    </xf>
    <xf numFmtId="0" fontId="2" fillId="0" borderId="6" xfId="18" applyFont="1" applyBorder="1" applyAlignment="1" applyProtection="1">
      <alignment horizontal="center" vertical="center" wrapText="1"/>
    </xf>
    <xf numFmtId="0" fontId="2" fillId="0" borderId="7" xfId="18" applyFont="1" applyBorder="1" applyAlignment="1" applyProtection="1">
      <alignment horizontal="center" vertical="center" wrapText="1"/>
    </xf>
    <xf numFmtId="0" fontId="2" fillId="0" borderId="8" xfId="18" applyFont="1" applyBorder="1" applyAlignment="1" applyProtection="1">
      <alignment horizontal="center" vertical="center" wrapText="1"/>
    </xf>
    <xf numFmtId="0" fontId="2" fillId="0" borderId="9" xfId="18" applyFont="1" applyBorder="1" applyAlignment="1" applyProtection="1">
      <alignment vertical="center" wrapText="1"/>
    </xf>
    <xf numFmtId="0" fontId="10" fillId="0" borderId="9" xfId="18" applyFont="1" applyBorder="1" applyAlignment="1" applyProtection="1">
      <alignment vertical="center" wrapText="1"/>
    </xf>
    <xf numFmtId="0" fontId="3" fillId="0" borderId="9" xfId="18" applyFont="1" applyBorder="1" applyAlignment="1" applyProtection="1">
      <alignment horizontal="left" vertical="center" wrapText="1"/>
    </xf>
    <xf numFmtId="0" fontId="10" fillId="0" borderId="9" xfId="18" applyFont="1" applyBorder="1" applyAlignment="1" applyProtection="1">
      <alignment horizontal="right" vertical="center" wrapText="1"/>
    </xf>
    <xf numFmtId="0" fontId="3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horizontal="center" vertical="center" wrapText="1"/>
    </xf>
    <xf numFmtId="0" fontId="10" fillId="0" borderId="9" xfId="18" applyFont="1" applyBorder="1" applyAlignment="1" applyProtection="1">
      <alignment horizontal="left" vertical="center" wrapText="1"/>
    </xf>
    <xf numFmtId="49" fontId="3" fillId="0" borderId="5" xfId="18" applyNumberFormat="1" applyFont="1" applyBorder="1" applyAlignment="1" applyProtection="1">
      <alignment horizontal="center" vertical="center" wrapText="1"/>
    </xf>
    <xf numFmtId="3" fontId="2" fillId="0" borderId="5" xfId="18" applyNumberFormat="1" applyFont="1" applyFill="1" applyBorder="1" applyAlignment="1" applyProtection="1">
      <alignment vertical="center"/>
    </xf>
    <xf numFmtId="3" fontId="3" fillId="0" borderId="13" xfId="18" applyNumberFormat="1" applyFont="1" applyFill="1" applyBorder="1" applyAlignment="1" applyProtection="1">
      <alignment vertical="center"/>
    </xf>
    <xf numFmtId="3" fontId="3" fillId="0" borderId="13" xfId="18" applyNumberFormat="1" applyFont="1" applyBorder="1" applyAlignment="1" applyProtection="1">
      <alignment vertical="center"/>
    </xf>
    <xf numFmtId="3" fontId="2" fillId="0" borderId="13" xfId="18" applyNumberFormat="1" applyFont="1" applyFill="1" applyBorder="1" applyAlignment="1" applyProtection="1">
      <alignment vertical="center"/>
    </xf>
    <xf numFmtId="0" fontId="3" fillId="0" borderId="9" xfId="18" applyFont="1" applyFill="1" applyBorder="1" applyAlignment="1" applyProtection="1">
      <alignment vertical="center" wrapText="1"/>
    </xf>
    <xf numFmtId="0" fontId="11" fillId="0" borderId="9" xfId="18" applyFont="1" applyBorder="1" applyAlignment="1" applyProtection="1">
      <alignment vertical="center" wrapText="1"/>
    </xf>
    <xf numFmtId="0" fontId="8" fillId="0" borderId="9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center" vertical="center" wrapText="1"/>
    </xf>
    <xf numFmtId="0" fontId="2" fillId="0" borderId="12" xfId="18" applyFont="1" applyBorder="1" applyAlignment="1" applyProtection="1">
      <alignment horizontal="center" vertical="center" wrapText="1"/>
    </xf>
    <xf numFmtId="0" fontId="2" fillId="0" borderId="15" xfId="18" applyFont="1" applyBorder="1" applyAlignment="1" applyProtection="1">
      <alignment horizontal="center" vertical="center" wrapText="1"/>
    </xf>
    <xf numFmtId="0" fontId="2" fillId="0" borderId="6" xfId="18" applyFont="1" applyBorder="1" applyAlignment="1" applyProtection="1">
      <alignment vertical="center" wrapText="1"/>
    </xf>
    <xf numFmtId="0" fontId="2" fillId="0" borderId="7" xfId="18" applyFont="1" applyBorder="1" applyAlignment="1" applyProtection="1">
      <alignment vertical="center" wrapText="1"/>
    </xf>
    <xf numFmtId="3" fontId="2" fillId="0" borderId="7" xfId="18" applyNumberFormat="1" applyFont="1" applyBorder="1" applyAlignment="1" applyProtection="1">
      <alignment vertical="center"/>
    </xf>
    <xf numFmtId="3" fontId="2" fillId="0" borderId="8" xfId="18" applyNumberFormat="1" applyFont="1" applyBorder="1" applyAlignment="1" applyProtection="1">
      <alignment vertical="center"/>
    </xf>
    <xf numFmtId="0" fontId="10" fillId="0" borderId="14" xfId="18" applyFont="1" applyBorder="1" applyAlignment="1" applyProtection="1">
      <alignment horizontal="right" vertical="center" wrapText="1"/>
    </xf>
    <xf numFmtId="0" fontId="10" fillId="0" borderId="12" xfId="18" applyFont="1" applyBorder="1" applyAlignment="1" applyProtection="1">
      <alignment horizontal="center" vertical="center" wrapText="1"/>
    </xf>
    <xf numFmtId="0" fontId="3" fillId="0" borderId="14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left" vertical="center" wrapText="1"/>
    </xf>
    <xf numFmtId="3" fontId="3" fillId="0" borderId="12" xfId="18" applyNumberFormat="1" applyFont="1" applyBorder="1" applyAlignment="1" applyProtection="1">
      <alignment vertical="center"/>
    </xf>
    <xf numFmtId="3" fontId="3" fillId="0" borderId="15" xfId="18" applyNumberFormat="1" applyFont="1" applyBorder="1" applyAlignment="1" applyProtection="1">
      <alignment vertical="center"/>
    </xf>
    <xf numFmtId="0" fontId="2" fillId="0" borderId="6" xfId="18" applyFont="1" applyBorder="1" applyAlignment="1" applyProtection="1">
      <alignment horizontal="left" vertical="center" wrapText="1"/>
    </xf>
    <xf numFmtId="0" fontId="2" fillId="0" borderId="14" xfId="18" applyFont="1" applyBorder="1" applyAlignment="1" applyProtection="1">
      <alignment vertical="center" wrapText="1"/>
    </xf>
    <xf numFmtId="0" fontId="3" fillId="0" borderId="7" xfId="18" applyFont="1" applyBorder="1" applyAlignment="1" applyProtection="1">
      <alignment vertical="center" wrapText="1"/>
    </xf>
    <xf numFmtId="49" fontId="10" fillId="0" borderId="5" xfId="18" applyNumberFormat="1" applyFont="1" applyBorder="1" applyAlignment="1" applyProtection="1">
      <alignment horizontal="center" vertical="center" wrapText="1"/>
    </xf>
    <xf numFmtId="0" fontId="3" fillId="0" borderId="12" xfId="18" applyFont="1" applyBorder="1" applyAlignment="1" applyProtection="1">
      <alignment vertical="center" wrapText="1"/>
    </xf>
    <xf numFmtId="0" fontId="10" fillId="0" borderId="7" xfId="18" applyFont="1" applyBorder="1" applyAlignment="1" applyProtection="1">
      <alignment horizontal="center" vertical="center" wrapText="1"/>
    </xf>
    <xf numFmtId="3" fontId="2" fillId="0" borderId="12" xfId="18" applyNumberFormat="1" applyFont="1" applyBorder="1" applyAlignment="1" applyProtection="1">
      <alignment vertical="center"/>
    </xf>
    <xf numFmtId="3" fontId="2" fillId="0" borderId="15" xfId="18" applyNumberFormat="1" applyFont="1" applyBorder="1" applyAlignment="1" applyProtection="1">
      <alignment vertical="center"/>
    </xf>
    <xf numFmtId="49" fontId="2" fillId="0" borderId="12" xfId="18" applyNumberFormat="1" applyFont="1" applyBorder="1" applyAlignment="1" applyProtection="1">
      <alignment horizontal="center" vertical="center" wrapText="1"/>
    </xf>
    <xf numFmtId="0" fontId="2" fillId="0" borderId="16" xfId="18" applyFont="1" applyBorder="1" applyAlignment="1" applyProtection="1">
      <alignment horizontal="left" vertical="center" wrapText="1"/>
    </xf>
    <xf numFmtId="0" fontId="2" fillId="0" borderId="17" xfId="18" applyFont="1" applyBorder="1" applyAlignment="1" applyProtection="1">
      <alignment horizontal="center" vertical="center" wrapText="1"/>
    </xf>
    <xf numFmtId="49" fontId="2" fillId="0" borderId="17" xfId="18" applyNumberFormat="1" applyFont="1" applyBorder="1" applyAlignment="1" applyProtection="1">
      <alignment horizontal="center" vertical="center" wrapText="1"/>
    </xf>
    <xf numFmtId="0" fontId="2" fillId="0" borderId="6" xfId="17" applyFont="1" applyBorder="1" applyAlignment="1" applyProtection="1">
      <alignment horizontal="center" vertical="center" wrapText="1"/>
    </xf>
    <xf numFmtId="0" fontId="2" fillId="0" borderId="7" xfId="17" applyFont="1" applyBorder="1" applyAlignment="1" applyProtection="1">
      <alignment horizontal="center" vertical="center" wrapText="1"/>
    </xf>
    <xf numFmtId="14" fontId="2" fillId="0" borderId="7" xfId="17" applyNumberFormat="1" applyFont="1" applyFill="1" applyBorder="1" applyAlignment="1" applyProtection="1">
      <alignment horizontal="center" vertical="center" wrapText="1"/>
    </xf>
    <xf numFmtId="14" fontId="2" fillId="0" borderId="8" xfId="17" applyNumberFormat="1" applyFont="1" applyFill="1" applyBorder="1" applyAlignment="1" applyProtection="1">
      <alignment horizontal="center" vertical="center" wrapText="1"/>
    </xf>
    <xf numFmtId="0" fontId="3" fillId="0" borderId="9" xfId="17" applyFont="1" applyBorder="1" applyAlignment="1" applyProtection="1">
      <alignment wrapText="1"/>
    </xf>
    <xf numFmtId="0" fontId="3" fillId="0" borderId="9" xfId="17" applyFont="1" applyFill="1" applyBorder="1" applyAlignment="1" applyProtection="1">
      <alignment wrapText="1"/>
    </xf>
    <xf numFmtId="0" fontId="3" fillId="0" borderId="18" xfId="17" applyFont="1" applyBorder="1" applyAlignment="1" applyProtection="1">
      <alignment wrapText="1"/>
    </xf>
    <xf numFmtId="3" fontId="3" fillId="3" borderId="19" xfId="16" applyNumberFormat="1" applyFont="1" applyFill="1" applyBorder="1" applyAlignment="1" applyProtection="1">
      <alignment vertical="top"/>
      <protection locked="0"/>
    </xf>
    <xf numFmtId="3" fontId="3" fillId="3" borderId="20" xfId="16" applyNumberFormat="1" applyFont="1" applyFill="1" applyBorder="1" applyAlignment="1" applyProtection="1">
      <alignment vertical="top"/>
      <protection locked="0"/>
    </xf>
    <xf numFmtId="0" fontId="2" fillId="0" borderId="14" xfId="17" applyFont="1" applyBorder="1" applyAlignment="1" applyProtection="1">
      <alignment horizontal="center" vertical="center" wrapText="1"/>
    </xf>
    <xf numFmtId="0" fontId="2" fillId="0" borderId="12" xfId="17" applyFont="1" applyBorder="1" applyAlignment="1" applyProtection="1">
      <alignment horizontal="center" vertical="center" wrapText="1"/>
    </xf>
    <xf numFmtId="49" fontId="2" fillId="0" borderId="12" xfId="17" applyNumberFormat="1" applyFont="1" applyFill="1" applyBorder="1" applyAlignment="1" applyProtection="1">
      <alignment horizontal="center" vertical="center" wrapText="1"/>
    </xf>
    <xf numFmtId="49" fontId="2" fillId="0" borderId="15" xfId="17" applyNumberFormat="1" applyFont="1" applyFill="1" applyBorder="1" applyAlignment="1" applyProtection="1">
      <alignment horizontal="center" vertical="center" wrapText="1"/>
    </xf>
    <xf numFmtId="0" fontId="10" fillId="0" borderId="21" xfId="17" applyFont="1" applyBorder="1" applyAlignment="1" applyProtection="1">
      <alignment wrapText="1"/>
    </xf>
    <xf numFmtId="49" fontId="10" fillId="0" borderId="11" xfId="17" applyNumberFormat="1" applyFont="1" applyBorder="1" applyAlignment="1" applyProtection="1">
      <alignment horizontal="center" wrapText="1"/>
    </xf>
    <xf numFmtId="0" fontId="10" fillId="0" borderId="6" xfId="17" applyFont="1" applyBorder="1" applyAlignment="1" applyProtection="1">
      <alignment wrapText="1"/>
    </xf>
    <xf numFmtId="49" fontId="10" fillId="0" borderId="7" xfId="17" applyNumberFormat="1" applyFont="1" applyBorder="1" applyAlignment="1" applyProtection="1">
      <alignment wrapText="1"/>
    </xf>
    <xf numFmtId="3" fontId="3" fillId="0" borderId="7" xfId="17" applyNumberFormat="1" applyFont="1" applyFill="1" applyBorder="1" applyAlignment="1" applyProtection="1">
      <alignment wrapText="1"/>
    </xf>
    <xf numFmtId="3" fontId="3" fillId="0" borderId="8" xfId="17" applyNumberFormat="1" applyFont="1" applyFill="1" applyBorder="1" applyAlignment="1" applyProtection="1">
      <alignment wrapText="1"/>
    </xf>
    <xf numFmtId="0" fontId="2" fillId="0" borderId="18" xfId="17" applyFont="1" applyBorder="1" applyAlignment="1" applyProtection="1">
      <alignment horizontal="right" wrapText="1"/>
    </xf>
    <xf numFmtId="49" fontId="2" fillId="0" borderId="19" xfId="17" applyNumberFormat="1" applyFont="1" applyBorder="1" applyAlignment="1" applyProtection="1">
      <alignment horizontal="center" wrapText="1"/>
    </xf>
    <xf numFmtId="49" fontId="10" fillId="0" borderId="7" xfId="17" applyNumberFormat="1" applyFont="1" applyBorder="1" applyAlignment="1" applyProtection="1">
      <alignment horizontal="center" wrapText="1"/>
    </xf>
    <xf numFmtId="0" fontId="2" fillId="0" borderId="14" xfId="17" applyFont="1" applyBorder="1" applyAlignment="1" applyProtection="1">
      <alignment horizontal="right" wrapText="1"/>
    </xf>
    <xf numFmtId="49" fontId="2" fillId="0" borderId="12" xfId="17" applyNumberFormat="1" applyFont="1" applyBorder="1" applyAlignment="1" applyProtection="1">
      <alignment horizontal="center" wrapText="1"/>
    </xf>
    <xf numFmtId="3" fontId="3" fillId="3" borderId="11" xfId="16" applyNumberFormat="1" applyFont="1" applyFill="1" applyBorder="1" applyAlignment="1" applyProtection="1">
      <alignment vertical="top"/>
      <protection locked="0"/>
    </xf>
    <xf numFmtId="3" fontId="3" fillId="3" borderId="22" xfId="16" applyNumberFormat="1" applyFont="1" applyFill="1" applyBorder="1" applyAlignment="1" applyProtection="1">
      <alignment vertical="top"/>
      <protection locked="0"/>
    </xf>
    <xf numFmtId="0" fontId="2" fillId="0" borderId="16" xfId="17" applyFont="1" applyBorder="1" applyAlignment="1" applyProtection="1">
      <alignment wrapText="1"/>
    </xf>
    <xf numFmtId="49" fontId="2" fillId="0" borderId="17" xfId="17" applyNumberFormat="1" applyFont="1" applyBorder="1" applyAlignment="1" applyProtection="1">
      <alignment horizontal="center" wrapText="1"/>
    </xf>
    <xf numFmtId="0" fontId="10" fillId="0" borderId="23" xfId="17" applyFont="1" applyBorder="1" applyAlignment="1" applyProtection="1">
      <alignment wrapText="1"/>
    </xf>
    <xf numFmtId="49" fontId="10" fillId="0" borderId="24" xfId="17" applyNumberFormat="1" applyFont="1" applyBorder="1" applyAlignment="1" applyProtection="1">
      <alignment horizontal="center" wrapText="1"/>
    </xf>
    <xf numFmtId="0" fontId="3" fillId="0" borderId="21" xfId="17" applyFont="1" applyBorder="1" applyAlignment="1" applyProtection="1">
      <alignment wrapText="1"/>
    </xf>
    <xf numFmtId="0" fontId="10" fillId="0" borderId="16" xfId="17" applyFont="1" applyBorder="1" applyAlignment="1" applyProtection="1">
      <alignment wrapText="1"/>
    </xf>
    <xf numFmtId="49" fontId="10" fillId="0" borderId="17" xfId="17" applyNumberFormat="1" applyFont="1" applyBorder="1" applyAlignment="1" applyProtection="1">
      <alignment horizontal="center" wrapText="1"/>
    </xf>
    <xf numFmtId="3" fontId="2" fillId="0" borderId="17" xfId="17" applyNumberFormat="1" applyFont="1" applyFill="1" applyBorder="1" applyAlignment="1" applyProtection="1">
      <alignment wrapText="1"/>
    </xf>
    <xf numFmtId="3" fontId="2" fillId="0" borderId="25" xfId="17" applyNumberFormat="1" applyFont="1" applyFill="1" applyBorder="1" applyAlignment="1" applyProtection="1">
      <alignment wrapText="1"/>
    </xf>
    <xf numFmtId="3" fontId="10" fillId="3" borderId="24" xfId="16" applyNumberFormat="1" applyFont="1" applyFill="1" applyBorder="1" applyAlignment="1" applyProtection="1">
      <alignment vertical="top"/>
      <protection locked="0"/>
    </xf>
    <xf numFmtId="3" fontId="10" fillId="3" borderId="26" xfId="16" applyNumberFormat="1" applyFont="1" applyFill="1" applyBorder="1" applyAlignment="1" applyProtection="1">
      <alignment vertical="top"/>
      <protection locked="0"/>
    </xf>
    <xf numFmtId="3" fontId="10" fillId="0" borderId="17" xfId="17" applyNumberFormat="1" applyFont="1" applyFill="1" applyBorder="1" applyAlignment="1" applyProtection="1">
      <alignment wrapText="1"/>
    </xf>
    <xf numFmtId="3" fontId="10" fillId="0" borderId="25" xfId="17" applyNumberFormat="1" applyFont="1" applyFill="1" applyBorder="1" applyAlignment="1" applyProtection="1">
      <alignment wrapText="1"/>
    </xf>
    <xf numFmtId="49" fontId="5" fillId="0" borderId="11" xfId="17" applyNumberFormat="1" applyFont="1" applyBorder="1" applyAlignment="1" applyProtection="1">
      <alignment horizontal="center" wrapText="1"/>
    </xf>
    <xf numFmtId="49" fontId="5" fillId="0" borderId="19" xfId="17" applyNumberFormat="1" applyFont="1" applyBorder="1" applyAlignment="1" applyProtection="1">
      <alignment horizontal="center" wrapText="1"/>
    </xf>
    <xf numFmtId="49" fontId="3" fillId="0" borderId="7" xfId="19" applyNumberFormat="1" applyFont="1" applyBorder="1" applyAlignment="1" applyProtection="1">
      <alignment horizontal="center" vertical="center" wrapText="1"/>
    </xf>
    <xf numFmtId="3" fontId="3" fillId="0" borderId="13" xfId="19" applyNumberFormat="1" applyFont="1" applyBorder="1" applyAlignment="1" applyProtection="1">
      <alignment vertical="center"/>
    </xf>
    <xf numFmtId="3" fontId="3" fillId="3" borderId="5" xfId="16" applyNumberFormat="1" applyFont="1" applyFill="1" applyBorder="1" applyAlignment="1" applyProtection="1">
      <alignment vertical="center"/>
      <protection locked="0"/>
    </xf>
    <xf numFmtId="3" fontId="3" fillId="3" borderId="13" xfId="16" applyNumberFormat="1" applyFont="1" applyFill="1" applyBorder="1" applyAlignment="1" applyProtection="1">
      <alignment vertical="center"/>
      <protection locked="0"/>
    </xf>
    <xf numFmtId="3" fontId="3" fillId="3" borderId="12" xfId="16" applyNumberFormat="1" applyFont="1" applyFill="1" applyBorder="1" applyAlignment="1" applyProtection="1">
      <alignment vertical="center"/>
      <protection locked="0"/>
    </xf>
    <xf numFmtId="3" fontId="3" fillId="3" borderId="15" xfId="16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6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6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6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6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6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vertical="top" wrapText="1"/>
    </xf>
    <xf numFmtId="1" fontId="12" fillId="2" borderId="9" xfId="16" applyNumberFormat="1" applyFont="1" applyFill="1" applyBorder="1" applyAlignment="1" applyProtection="1">
      <alignment vertical="top"/>
    </xf>
    <xf numFmtId="0" fontId="8" fillId="2" borderId="14" xfId="16" applyNumberFormat="1" applyFont="1" applyFill="1" applyBorder="1" applyAlignment="1" applyProtection="1">
      <alignment vertical="top" wrapText="1"/>
    </xf>
    <xf numFmtId="3" fontId="2" fillId="3" borderId="5" xfId="16" applyNumberFormat="1" applyFont="1" applyFill="1" applyBorder="1" applyAlignment="1" applyProtection="1">
      <alignment vertical="top"/>
      <protection locked="0"/>
    </xf>
    <xf numFmtId="3" fontId="2" fillId="3" borderId="13" xfId="16" applyNumberFormat="1" applyFont="1" applyFill="1" applyBorder="1" applyAlignment="1" applyProtection="1">
      <alignment vertical="top"/>
      <protection locked="0"/>
    </xf>
    <xf numFmtId="3" fontId="10" fillId="3" borderId="5" xfId="16" applyNumberFormat="1" applyFont="1" applyFill="1" applyBorder="1" applyAlignment="1" applyProtection="1">
      <alignment vertical="top"/>
      <protection locked="0"/>
    </xf>
    <xf numFmtId="3" fontId="10" fillId="3" borderId="13" xfId="16" applyNumberFormat="1" applyFont="1" applyFill="1" applyBorder="1" applyAlignment="1" applyProtection="1">
      <alignment vertical="top"/>
      <protection locked="0"/>
    </xf>
    <xf numFmtId="1" fontId="10" fillId="0" borderId="5" xfId="16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horizontal="center" vertical="center"/>
    </xf>
    <xf numFmtId="0" fontId="12" fillId="2" borderId="9" xfId="16" applyFont="1" applyFill="1" applyBorder="1" applyAlignment="1" applyProtection="1">
      <alignment horizontal="center" vertical="top" wrapText="1"/>
    </xf>
    <xf numFmtId="0" fontId="8" fillId="2" borderId="9" xfId="16" applyFont="1" applyFill="1" applyBorder="1" applyAlignment="1" applyProtection="1">
      <alignment horizontal="center" vertical="top" wrapText="1"/>
    </xf>
    <xf numFmtId="1" fontId="12" fillId="2" borderId="9" xfId="16" applyNumberFormat="1" applyFont="1" applyFill="1" applyBorder="1" applyAlignment="1" applyProtection="1">
      <alignment horizontal="center" vertical="top"/>
    </xf>
    <xf numFmtId="1" fontId="12" fillId="2" borderId="9" xfId="16" applyNumberFormat="1" applyFont="1" applyFill="1" applyBorder="1" applyAlignment="1" applyProtection="1">
      <alignment vertical="top" wrapText="1"/>
    </xf>
    <xf numFmtId="1" fontId="3" fillId="0" borderId="5" xfId="16" applyNumberFormat="1" applyFont="1" applyBorder="1" applyAlignment="1" applyProtection="1">
      <alignment horizontal="right" vertical="center" wrapText="1"/>
    </xf>
    <xf numFmtId="0" fontId="8" fillId="2" borderId="16" xfId="16" applyFont="1" applyFill="1" applyBorder="1" applyAlignment="1" applyProtection="1">
      <alignment vertical="center" wrapText="1"/>
    </xf>
    <xf numFmtId="49" fontId="2" fillId="0" borderId="17" xfId="16" applyNumberFormat="1" applyFont="1" applyBorder="1" applyAlignment="1" applyProtection="1">
      <alignment horizontal="right" vertical="center" wrapText="1"/>
    </xf>
    <xf numFmtId="1" fontId="2" fillId="0" borderId="17" xfId="16" applyNumberFormat="1" applyFont="1" applyBorder="1" applyAlignment="1" applyProtection="1">
      <alignment horizontal="right" vertical="center" wrapText="1"/>
    </xf>
    <xf numFmtId="0" fontId="8" fillId="2" borderId="14" xfId="16" applyFont="1" applyFill="1" applyBorder="1" applyAlignment="1" applyProtection="1">
      <alignment vertical="top" wrapText="1"/>
    </xf>
    <xf numFmtId="0" fontId="14" fillId="0" borderId="0" xfId="16" applyFont="1" applyBorder="1" applyAlignment="1" applyProtection="1">
      <alignment vertical="center"/>
      <protection hidden="1"/>
    </xf>
    <xf numFmtId="49" fontId="3" fillId="0" borderId="0" xfId="15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6" applyFont="1" applyBorder="1" applyAlignment="1" applyProtection="1">
      <alignment horizontal="centerContinuous" vertical="center"/>
    </xf>
    <xf numFmtId="0" fontId="3" fillId="0" borderId="0" xfId="17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9" applyFont="1" applyAlignment="1" applyProtection="1">
      <alignment horizontal="centerContinuous" vertical="center"/>
    </xf>
    <xf numFmtId="49" fontId="3" fillId="0" borderId="0" xfId="19" applyNumberFormat="1" applyFont="1" applyAlignment="1" applyProtection="1">
      <alignment horizontal="centerContinuous" wrapText="1"/>
    </xf>
    <xf numFmtId="0" fontId="3" fillId="0" borderId="0" xfId="19" applyFont="1" applyAlignment="1" applyProtection="1">
      <alignment horizontal="centerContinuous"/>
    </xf>
    <xf numFmtId="0" fontId="2" fillId="0" borderId="7" xfId="19" applyFont="1" applyBorder="1" applyAlignment="1" applyProtection="1">
      <alignment horizontal="centerContinuous" vertical="center" wrapText="1"/>
    </xf>
    <xf numFmtId="0" fontId="2" fillId="4" borderId="31" xfId="19" applyFont="1" applyFill="1" applyBorder="1" applyAlignment="1" applyProtection="1">
      <alignment horizontal="centerContinuous" vertical="center" wrapText="1"/>
    </xf>
    <xf numFmtId="0" fontId="2" fillId="0" borderId="0" xfId="19" applyFont="1" applyBorder="1" applyAlignment="1" applyProtection="1">
      <alignment horizontal="centerContinuous" vertical="center" wrapText="1"/>
    </xf>
    <xf numFmtId="0" fontId="2" fillId="0" borderId="0" xfId="19" applyFont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Continuous" vertical="center" wrapText="1"/>
    </xf>
    <xf numFmtId="0" fontId="2" fillId="4" borderId="26" xfId="19" applyFont="1" applyFill="1" applyBorder="1" applyAlignment="1" applyProtection="1">
      <alignment horizontal="center" vertical="center" wrapText="1"/>
    </xf>
    <xf numFmtId="0" fontId="2" fillId="4" borderId="22" xfId="19" applyFont="1" applyFill="1" applyBorder="1" applyAlignment="1" applyProtection="1">
      <alignment horizontal="centerContinuous" vertical="center" wrapText="1"/>
    </xf>
    <xf numFmtId="0" fontId="2" fillId="0" borderId="18" xfId="19" applyFont="1" applyBorder="1" applyAlignment="1" applyProtection="1">
      <alignment horizontal="center" vertical="center" wrapText="1"/>
    </xf>
    <xf numFmtId="49" fontId="2" fillId="0" borderId="19" xfId="19" applyNumberFormat="1" applyFont="1" applyBorder="1" applyAlignment="1" applyProtection="1">
      <alignment horizontal="center" vertical="center" wrapText="1"/>
    </xf>
    <xf numFmtId="0" fontId="2" fillId="0" borderId="19" xfId="19" applyFont="1" applyBorder="1" applyAlignment="1" applyProtection="1">
      <alignment horizontal="center" vertical="center" wrapText="1"/>
    </xf>
    <xf numFmtId="0" fontId="2" fillId="0" borderId="20" xfId="19" applyFont="1" applyFill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horizontal="center" vertical="center" wrapText="1"/>
    </xf>
    <xf numFmtId="0" fontId="2" fillId="0" borderId="6" xfId="19" applyFont="1" applyBorder="1" applyAlignment="1" applyProtection="1">
      <alignment horizontal="center" vertical="center" wrapText="1"/>
    </xf>
    <xf numFmtId="49" fontId="2" fillId="0" borderId="7" xfId="19" applyNumberFormat="1" applyFont="1" applyBorder="1" applyAlignment="1" applyProtection="1">
      <alignment horizontal="center" vertical="center" wrapText="1"/>
    </xf>
    <xf numFmtId="49" fontId="3" fillId="4" borderId="7" xfId="19" applyNumberFormat="1" applyFont="1" applyFill="1" applyBorder="1" applyAlignment="1" applyProtection="1">
      <alignment horizontal="center" vertical="center" wrapText="1"/>
    </xf>
    <xf numFmtId="49" fontId="3" fillId="0" borderId="8" xfId="19" applyNumberFormat="1" applyFont="1" applyFill="1" applyBorder="1" applyAlignment="1" applyProtection="1">
      <alignment horizontal="center" vertical="center" wrapText="1"/>
    </xf>
    <xf numFmtId="0" fontId="2" fillId="0" borderId="9" xfId="19" applyFont="1" applyBorder="1" applyAlignment="1" applyProtection="1">
      <alignment vertical="center" wrapText="1"/>
    </xf>
    <xf numFmtId="49" fontId="2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vertical="center" wrapText="1"/>
    </xf>
    <xf numFmtId="49" fontId="3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wrapText="1"/>
    </xf>
    <xf numFmtId="49" fontId="3" fillId="0" borderId="5" xfId="19" applyNumberFormat="1" applyFont="1" applyBorder="1" applyAlignment="1" applyProtection="1">
      <alignment horizontal="center" wrapText="1"/>
    </xf>
    <xf numFmtId="0" fontId="3" fillId="0" borderId="14" xfId="19" applyFont="1" applyBorder="1" applyAlignment="1" applyProtection="1">
      <alignment vertical="center" wrapText="1"/>
    </xf>
    <xf numFmtId="49" fontId="3" fillId="0" borderId="12" xfId="19" applyNumberFormat="1" applyFont="1" applyBorder="1" applyAlignment="1" applyProtection="1">
      <alignment horizontal="center" vertical="center" wrapText="1"/>
    </xf>
    <xf numFmtId="0" fontId="2" fillId="0" borderId="16" xfId="19" applyFont="1" applyBorder="1" applyAlignment="1" applyProtection="1">
      <alignment vertical="center" wrapText="1"/>
    </xf>
    <xf numFmtId="49" fontId="2" fillId="0" borderId="17" xfId="19" applyNumberFormat="1" applyFont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vertical="center" wrapText="1"/>
    </xf>
    <xf numFmtId="49" fontId="2" fillId="0" borderId="0" xfId="19" applyNumberFormat="1" applyFont="1" applyBorder="1" applyAlignment="1" applyProtection="1">
      <alignment horizontal="center" vertical="center" wrapText="1"/>
    </xf>
    <xf numFmtId="3" fontId="3" fillId="0" borderId="0" xfId="19" applyNumberFormat="1" applyFont="1" applyBorder="1" applyAlignment="1" applyProtection="1">
      <alignment vertical="center"/>
    </xf>
    <xf numFmtId="0" fontId="2" fillId="0" borderId="0" xfId="19" applyFont="1" applyBorder="1" applyAlignment="1" applyProtection="1">
      <alignment horizontal="left" vertical="center"/>
    </xf>
    <xf numFmtId="0" fontId="2" fillId="0" borderId="0" xfId="19" applyFont="1" applyBorder="1" applyAlignment="1" applyProtection="1">
      <alignment horizontal="left" vertical="center" wrapText="1"/>
    </xf>
    <xf numFmtId="0" fontId="3" fillId="0" borderId="0" xfId="19" applyFont="1" applyAlignment="1" applyProtection="1">
      <alignment wrapText="1"/>
    </xf>
    <xf numFmtId="49" fontId="3" fillId="0" borderId="0" xfId="19" applyNumberFormat="1" applyFont="1" applyAlignment="1" applyProtection="1">
      <alignment horizontal="center" wrapText="1"/>
    </xf>
    <xf numFmtId="0" fontId="3" fillId="0" borderId="0" xfId="18" applyFont="1" applyAlignment="1" applyProtection="1">
      <alignment horizontal="centerContinuous"/>
    </xf>
    <xf numFmtId="0" fontId="2" fillId="0" borderId="0" xfId="18" applyFont="1" applyBorder="1" applyAlignment="1" applyProtection="1">
      <alignment wrapText="1"/>
    </xf>
    <xf numFmtId="1" fontId="3" fillId="0" borderId="0" xfId="18" applyNumberFormat="1" applyFont="1" applyBorder="1" applyProtection="1"/>
    <xf numFmtId="0" fontId="2" fillId="0" borderId="0" xfId="18" applyFont="1" applyBorder="1" applyAlignment="1" applyProtection="1">
      <alignment horizontal="right" vertical="center" wrapText="1"/>
    </xf>
    <xf numFmtId="1" fontId="3" fillId="0" borderId="0" xfId="18" applyNumberFormat="1" applyFont="1" applyProtection="1"/>
    <xf numFmtId="0" fontId="3" fillId="0" borderId="0" xfId="18" applyFont="1" applyAlignment="1" applyProtection="1">
      <alignment wrapText="1"/>
    </xf>
    <xf numFmtId="0" fontId="3" fillId="0" borderId="9" xfId="16" applyFont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left" vertical="top" wrapText="1"/>
    </xf>
    <xf numFmtId="49" fontId="2" fillId="0" borderId="0" xfId="16" applyNumberFormat="1" applyFont="1" applyBorder="1" applyAlignment="1" applyProtection="1">
      <alignment vertical="top" wrapText="1"/>
    </xf>
    <xf numFmtId="1" fontId="3" fillId="0" borderId="0" xfId="16" applyNumberFormat="1" applyFont="1" applyBorder="1" applyAlignment="1" applyProtection="1">
      <alignment vertical="top" wrapText="1"/>
    </xf>
    <xf numFmtId="0" fontId="3" fillId="0" borderId="0" xfId="16" applyFont="1" applyAlignment="1" applyProtection="1">
      <alignment horizontal="left" vertical="top" wrapText="1"/>
    </xf>
    <xf numFmtId="0" fontId="19" fillId="0" borderId="0" xfId="16" applyFont="1" applyBorder="1" applyAlignment="1" applyProtection="1">
      <alignment vertical="top"/>
    </xf>
    <xf numFmtId="1" fontId="3" fillId="0" borderId="0" xfId="16" applyNumberFormat="1" applyFont="1" applyAlignment="1" applyProtection="1">
      <alignment vertical="top" wrapText="1"/>
    </xf>
    <xf numFmtId="49" fontId="3" fillId="3" borderId="5" xfId="2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2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20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6" applyNumberFormat="1" applyFont="1" applyFill="1" applyBorder="1" applyAlignment="1" applyProtection="1">
      <alignment vertical="top"/>
      <protection locked="0"/>
    </xf>
    <xf numFmtId="3" fontId="2" fillId="3" borderId="8" xfId="16" applyNumberFormat="1" applyFont="1" applyFill="1" applyBorder="1" applyAlignment="1" applyProtection="1">
      <alignment vertical="top"/>
      <protection locked="0"/>
    </xf>
    <xf numFmtId="3" fontId="2" fillId="0" borderId="5" xfId="19" applyNumberFormat="1" applyFont="1" applyFill="1" applyBorder="1" applyAlignment="1" applyProtection="1">
      <alignment vertical="center"/>
    </xf>
    <xf numFmtId="3" fontId="2" fillId="3" borderId="5" xfId="16" applyNumberFormat="1" applyFont="1" applyFill="1" applyBorder="1" applyAlignment="1" applyProtection="1">
      <alignment vertical="center"/>
      <protection locked="0"/>
    </xf>
    <xf numFmtId="3" fontId="2" fillId="0" borderId="13" xfId="19" applyNumberFormat="1" applyFont="1" applyFill="1" applyBorder="1" applyAlignment="1" applyProtection="1">
      <alignment vertical="center"/>
    </xf>
    <xf numFmtId="3" fontId="2" fillId="0" borderId="17" xfId="19" applyNumberFormat="1" applyFont="1" applyBorder="1" applyAlignment="1" applyProtection="1">
      <alignment vertical="center"/>
    </xf>
    <xf numFmtId="3" fontId="2" fillId="0" borderId="25" xfId="19" applyNumberFormat="1" applyFont="1" applyBorder="1" applyAlignment="1" applyProtection="1">
      <alignment vertical="center"/>
    </xf>
    <xf numFmtId="0" fontId="29" fillId="6" borderId="41" xfId="2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20" applyFont="1" applyFill="1" applyBorder="1" applyAlignment="1" applyProtection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6" applyNumberFormat="1" applyFont="1" applyBorder="1" applyAlignment="1" applyProtection="1">
      <alignment vertical="top" wrapText="1"/>
    </xf>
    <xf numFmtId="3" fontId="3" fillId="0" borderId="8" xfId="16" applyNumberFormat="1" applyFont="1" applyBorder="1" applyAlignment="1" applyProtection="1">
      <alignment vertical="top" wrapText="1"/>
    </xf>
    <xf numFmtId="3" fontId="3" fillId="0" borderId="5" xfId="16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top" wrapText="1"/>
    </xf>
    <xf numFmtId="3" fontId="10" fillId="0" borderId="13" xfId="16" applyNumberFormat="1" applyFont="1" applyBorder="1" applyAlignment="1" applyProtection="1">
      <alignment vertical="top" wrapText="1"/>
    </xf>
    <xf numFmtId="3" fontId="2" fillId="0" borderId="5" xfId="16" applyNumberFormat="1" applyFont="1" applyBorder="1" applyAlignment="1" applyProtection="1">
      <alignment vertical="top" wrapText="1"/>
    </xf>
    <xf numFmtId="3" fontId="2" fillId="0" borderId="13" xfId="16" applyNumberFormat="1" applyFont="1" applyBorder="1" applyAlignment="1" applyProtection="1">
      <alignment vertical="top" wrapText="1"/>
    </xf>
    <xf numFmtId="3" fontId="2" fillId="0" borderId="12" xfId="16" applyNumberFormat="1" applyFont="1" applyBorder="1" applyAlignment="1" applyProtection="1">
      <alignment vertical="top" wrapText="1"/>
    </xf>
    <xf numFmtId="3" fontId="2" fillId="0" borderId="15" xfId="16" applyNumberFormat="1" applyFont="1" applyBorder="1" applyAlignment="1" applyProtection="1">
      <alignment vertical="top" wrapText="1"/>
    </xf>
    <xf numFmtId="3" fontId="2" fillId="0" borderId="17" xfId="16" applyNumberFormat="1" applyFont="1" applyBorder="1" applyAlignment="1" applyProtection="1">
      <alignment vertical="center" wrapText="1"/>
    </xf>
    <xf numFmtId="3" fontId="2" fillId="0" borderId="25" xfId="16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center" wrapText="1"/>
    </xf>
    <xf numFmtId="3" fontId="10" fillId="0" borderId="13" xfId="1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6" applyNumberFormat="1" applyFont="1" applyFill="1" applyBorder="1" applyAlignment="1" applyProtection="1">
      <alignment vertical="top" wrapText="1"/>
    </xf>
    <xf numFmtId="3" fontId="3" fillId="0" borderId="13" xfId="1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8" applyNumberFormat="1" applyFont="1" applyBorder="1" applyAlignment="1" applyProtection="1">
      <alignment vertical="center"/>
    </xf>
    <xf numFmtId="3" fontId="2" fillId="0" borderId="13" xfId="18" applyNumberFormat="1" applyFont="1" applyBorder="1" applyAlignment="1" applyProtection="1">
      <alignment vertical="center"/>
    </xf>
    <xf numFmtId="3" fontId="10" fillId="0" borderId="5" xfId="18" applyNumberFormat="1" applyFont="1" applyBorder="1" applyAlignment="1" applyProtection="1">
      <alignment vertical="center"/>
    </xf>
    <xf numFmtId="3" fontId="10" fillId="0" borderId="13" xfId="18" applyNumberFormat="1" applyFont="1" applyBorder="1" applyAlignment="1" applyProtection="1">
      <alignment vertical="center"/>
    </xf>
    <xf numFmtId="3" fontId="2" fillId="0" borderId="17" xfId="18" applyNumberFormat="1" applyFont="1" applyBorder="1" applyAlignment="1" applyProtection="1">
      <alignment vertical="center"/>
    </xf>
    <xf numFmtId="3" fontId="2" fillId="0" borderId="25" xfId="18" applyNumberFormat="1" applyFont="1" applyBorder="1" applyAlignment="1" applyProtection="1">
      <alignment vertical="center"/>
    </xf>
    <xf numFmtId="3" fontId="3" fillId="0" borderId="7" xfId="18" applyNumberFormat="1" applyFont="1" applyBorder="1" applyAlignment="1" applyProtection="1">
      <alignment vertical="center"/>
    </xf>
    <xf numFmtId="3" fontId="3" fillId="0" borderId="8" xfId="18" applyNumberFormat="1" applyFont="1" applyBorder="1" applyAlignment="1" applyProtection="1">
      <alignment vertical="center"/>
    </xf>
    <xf numFmtId="3" fontId="2" fillId="0" borderId="7" xfId="18" applyNumberFormat="1" applyFont="1" applyFill="1" applyBorder="1" applyAlignment="1" applyProtection="1">
      <alignment vertical="center"/>
    </xf>
    <xf numFmtId="3" fontId="2" fillId="0" borderId="8" xfId="18" applyNumberFormat="1" applyFont="1" applyFill="1" applyBorder="1" applyAlignment="1" applyProtection="1">
      <alignment vertical="center"/>
    </xf>
    <xf numFmtId="3" fontId="10" fillId="0" borderId="12" xfId="18" applyNumberFormat="1" applyFont="1" applyBorder="1" applyAlignment="1" applyProtection="1">
      <alignment vertical="center"/>
    </xf>
    <xf numFmtId="3" fontId="10" fillId="0" borderId="15" xfId="18" applyNumberFormat="1" applyFont="1" applyBorder="1" applyAlignment="1" applyProtection="1">
      <alignment vertical="center"/>
    </xf>
    <xf numFmtId="3" fontId="2" fillId="3" borderId="13" xfId="16" applyNumberFormat="1" applyFont="1" applyFill="1" applyBorder="1" applyAlignment="1" applyProtection="1">
      <alignment vertical="center"/>
      <protection locked="0"/>
    </xf>
    <xf numFmtId="3" fontId="10" fillId="3" borderId="5" xfId="16" applyNumberFormat="1" applyFont="1" applyFill="1" applyBorder="1" applyAlignment="1" applyProtection="1">
      <alignment vertical="center"/>
      <protection locked="0"/>
    </xf>
    <xf numFmtId="4" fontId="3" fillId="0" borderId="41" xfId="20" applyNumberFormat="1" applyFont="1" applyFill="1" applyBorder="1" applyAlignment="1" applyProtection="1">
      <alignment horizontal="right" vertical="center" wrapText="1" indent="1"/>
    </xf>
    <xf numFmtId="10" fontId="3" fillId="0" borderId="41" xfId="21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0" fontId="33" fillId="0" borderId="0" xfId="0" applyFont="1" applyAlignment="1">
      <alignment vertical="center"/>
    </xf>
    <xf numFmtId="10" fontId="3" fillId="0" borderId="41" xfId="20" applyNumberFormat="1" applyFont="1" applyFill="1" applyBorder="1" applyAlignment="1" applyProtection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21" applyNumberFormat="1" applyFont="1" applyFill="1" applyBorder="1" applyAlignment="1" applyProtection="1">
      <alignment horizontal="right" vertical="center" wrapText="1" indent="1"/>
    </xf>
    <xf numFmtId="3" fontId="3" fillId="0" borderId="5" xfId="19" applyNumberFormat="1" applyFont="1" applyFill="1" applyBorder="1" applyAlignment="1" applyProtection="1">
      <alignment vertical="center"/>
    </xf>
    <xf numFmtId="3" fontId="2" fillId="0" borderId="17" xfId="19" applyNumberFormat="1" applyFont="1" applyFill="1" applyBorder="1" applyAlignment="1" applyProtection="1">
      <alignment vertical="center"/>
    </xf>
    <xf numFmtId="3" fontId="2" fillId="0" borderId="12" xfId="19" applyNumberFormat="1" applyFont="1" applyFill="1" applyBorder="1" applyAlignment="1" applyProtection="1">
      <alignment vertical="center"/>
    </xf>
    <xf numFmtId="3" fontId="2" fillId="0" borderId="5" xfId="19" applyNumberFormat="1" applyFont="1" applyBorder="1" applyAlignment="1" applyProtection="1">
      <alignment vertical="center"/>
    </xf>
    <xf numFmtId="3" fontId="2" fillId="0" borderId="13" xfId="19" applyNumberFormat="1" applyFont="1" applyBorder="1" applyAlignment="1" applyProtection="1">
      <alignment vertical="center"/>
    </xf>
    <xf numFmtId="3" fontId="2" fillId="4" borderId="5" xfId="19" applyNumberFormat="1" applyFont="1" applyFill="1" applyBorder="1" applyAlignment="1" applyProtection="1">
      <alignment vertical="center"/>
    </xf>
    <xf numFmtId="3" fontId="3" fillId="0" borderId="11" xfId="17" applyNumberFormat="1" applyFont="1" applyFill="1" applyBorder="1" applyAlignment="1" applyProtection="1">
      <alignment wrapText="1"/>
    </xf>
    <xf numFmtId="3" fontId="3" fillId="0" borderId="22" xfId="17" applyNumberFormat="1" applyFont="1" applyFill="1" applyBorder="1" applyAlignment="1" applyProtection="1">
      <alignment wrapText="1"/>
    </xf>
    <xf numFmtId="3" fontId="2" fillId="0" borderId="19" xfId="17" applyNumberFormat="1" applyFont="1" applyFill="1" applyBorder="1" applyAlignment="1" applyProtection="1">
      <alignment wrapText="1"/>
    </xf>
    <xf numFmtId="3" fontId="2" fillId="0" borderId="20" xfId="17" applyNumberFormat="1" applyFont="1" applyFill="1" applyBorder="1" applyAlignment="1" applyProtection="1">
      <alignment wrapText="1"/>
    </xf>
    <xf numFmtId="3" fontId="2" fillId="0" borderId="12" xfId="17" applyNumberFormat="1" applyFont="1" applyFill="1" applyBorder="1" applyAlignment="1" applyProtection="1">
      <alignment wrapText="1"/>
    </xf>
    <xf numFmtId="3" fontId="2" fillId="0" borderId="15" xfId="17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4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8" borderId="45" xfId="0" applyFont="1" applyFill="1" applyBorder="1" applyAlignment="1" applyProtection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9" borderId="45" xfId="0" applyFont="1" applyFill="1" applyBorder="1" applyAlignment="1">
      <alignment horizontal="center" vertical="center"/>
    </xf>
    <xf numFmtId="0" fontId="35" fillId="10" borderId="45" xfId="0" applyFont="1" applyFill="1" applyBorder="1" applyAlignment="1">
      <alignment horizontal="center" vertical="center"/>
    </xf>
    <xf numFmtId="0" fontId="35" fillId="11" borderId="45" xfId="0" applyFont="1" applyFill="1" applyBorder="1" applyAlignment="1">
      <alignment horizontal="center" vertical="center"/>
    </xf>
    <xf numFmtId="3" fontId="36" fillId="0" borderId="45" xfId="0" applyNumberFormat="1" applyFont="1" applyBorder="1" applyAlignment="1">
      <alignment horizontal="right" vertical="center" indent="1"/>
    </xf>
    <xf numFmtId="4" fontId="36" fillId="0" borderId="45" xfId="0" applyNumberFormat="1" applyFont="1" applyBorder="1" applyAlignment="1">
      <alignment horizontal="right" vertical="center" indent="1"/>
    </xf>
    <xf numFmtId="0" fontId="37" fillId="0" borderId="45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3" fontId="3" fillId="0" borderId="41" xfId="20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20" applyFont="1" applyBorder="1" applyAlignment="1" applyProtection="1">
      <alignment horizontal="centerContinuous" vertical="center" wrapText="1"/>
    </xf>
    <xf numFmtId="0" fontId="3" fillId="0" borderId="36" xfId="20" applyFont="1" applyBorder="1" applyAlignment="1" applyProtection="1">
      <alignment horizontal="centerContinuous" vertical="center" wrapText="1"/>
    </xf>
    <xf numFmtId="49" fontId="38" fillId="0" borderId="35" xfId="20" applyNumberFormat="1" applyFont="1" applyFill="1" applyBorder="1" applyAlignment="1" applyProtection="1">
      <alignment horizontal="centerContinuous"/>
    </xf>
    <xf numFmtId="0" fontId="39" fillId="0" borderId="36" xfId="20" applyFont="1" applyFill="1" applyBorder="1" applyAlignment="1" applyProtection="1">
      <alignment horizontal="centerContinuous" vertical="center" wrapText="1"/>
    </xf>
    <xf numFmtId="0" fontId="2" fillId="0" borderId="3" xfId="20" applyFont="1" applyFill="1" applyBorder="1" applyAlignment="1" applyProtection="1">
      <alignment horizontal="centerContinuous" vertical="center" wrapText="1"/>
    </xf>
    <xf numFmtId="0" fontId="3" fillId="0" borderId="4" xfId="20" applyFont="1" applyFill="1" applyBorder="1" applyAlignment="1" applyProtection="1">
      <alignment horizontal="centerContinuous" vertical="center" wrapText="1"/>
    </xf>
    <xf numFmtId="0" fontId="38" fillId="0" borderId="35" xfId="20" applyFont="1" applyBorder="1" applyAlignment="1" applyProtection="1">
      <alignment horizontal="centerContinuous" vertical="center" wrapText="1"/>
    </xf>
    <xf numFmtId="0" fontId="34" fillId="0" borderId="0" xfId="0" applyFont="1" applyProtection="1"/>
    <xf numFmtId="0" fontId="23" fillId="0" borderId="0" xfId="17" applyFont="1" applyAlignment="1" applyProtection="1">
      <alignment wrapText="1"/>
    </xf>
    <xf numFmtId="0" fontId="22" fillId="0" borderId="0" xfId="17" applyFont="1" applyAlignment="1" applyProtection="1">
      <alignment horizontal="left" wrapText="1"/>
    </xf>
    <xf numFmtId="0" fontId="3" fillId="0" borderId="0" xfId="16" applyFont="1" applyBorder="1" applyAlignment="1" applyProtection="1">
      <alignment horizontal="right" vertical="center" indent="2"/>
      <protection hidden="1"/>
    </xf>
    <xf numFmtId="0" fontId="3" fillId="0" borderId="0" xfId="16" applyFont="1" applyBorder="1" applyAlignment="1" applyProtection="1">
      <alignment horizontal="right" vertical="center" indent="2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4" fillId="0" borderId="0" xfId="0" applyFont="1" applyProtection="1">
      <protection hidden="1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1" fontId="25" fillId="3" borderId="10" xfId="16" applyNumberFormat="1" applyFont="1" applyFill="1" applyBorder="1" applyAlignment="1" applyProtection="1">
      <alignment vertical="top" wrapText="1"/>
      <protection locked="0"/>
    </xf>
    <xf numFmtId="1" fontId="25" fillId="3" borderId="13" xfId="16" applyNumberFormat="1" applyFont="1" applyFill="1" applyBorder="1" applyAlignment="1" applyProtection="1">
      <alignment vertical="top" wrapText="1"/>
      <protection locked="0"/>
    </xf>
    <xf numFmtId="1" fontId="27" fillId="3" borderId="5" xfId="10" applyNumberFormat="1" applyFont="1" applyFill="1" applyBorder="1" applyAlignment="1" applyProtection="1">
      <alignment vertical="center" wrapText="1"/>
      <protection locked="0"/>
    </xf>
    <xf numFmtId="1" fontId="27" fillId="3" borderId="5" xfId="10" applyNumberFormat="1" applyFont="1" applyFill="1" applyBorder="1" applyAlignment="1" applyProtection="1">
      <alignment vertical="center"/>
      <protection locked="0"/>
    </xf>
    <xf numFmtId="1" fontId="27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1" applyNumberFormat="1" applyFont="1" applyFill="1" applyBorder="1" applyAlignment="1" applyProtection="1">
      <alignment horizontal="center" vertical="center"/>
      <protection locked="0"/>
    </xf>
    <xf numFmtId="1" fontId="27" fillId="3" borderId="5" xfId="12" applyNumberFormat="1" applyFont="1" applyFill="1" applyBorder="1" applyAlignment="1" applyProtection="1">
      <alignment vertical="center" wrapText="1"/>
      <protection locked="0"/>
    </xf>
    <xf numFmtId="1" fontId="27" fillId="3" borderId="5" xfId="13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4" applyNumberFormat="1" applyFont="1" applyFill="1" applyBorder="1" applyAlignment="1" applyProtection="1">
      <alignment vertical="center" wrapText="1"/>
      <protection locked="0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horizontal="lef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8" applyFont="1" applyBorder="1" applyAlignment="1" applyProtection="1">
      <alignment horizontal="left" wrapText="1"/>
    </xf>
    <xf numFmtId="0" fontId="22" fillId="0" borderId="0" xfId="17" applyFont="1" applyAlignment="1" applyProtection="1">
      <alignment horizontal="left" wrapText="1"/>
    </xf>
    <xf numFmtId="0" fontId="2" fillId="0" borderId="30" xfId="19" applyFont="1" applyBorder="1" applyAlignment="1" applyProtection="1">
      <alignment horizontal="center" vertical="center" wrapText="1"/>
    </xf>
    <xf numFmtId="0" fontId="2" fillId="0" borderId="24" xfId="19" applyFont="1" applyBorder="1" applyAlignment="1" applyProtection="1">
      <alignment horizontal="center" vertical="center" wrapText="1"/>
    </xf>
    <xf numFmtId="0" fontId="2" fillId="0" borderId="11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29" xfId="19" applyFont="1" applyBorder="1" applyAlignment="1" applyProtection="1">
      <alignment horizontal="center" vertical="center" wrapText="1"/>
    </xf>
    <xf numFmtId="0" fontId="2" fillId="0" borderId="23" xfId="19" applyFont="1" applyBorder="1" applyAlignment="1" applyProtection="1">
      <alignment horizontal="center" vertical="center" wrapText="1"/>
    </xf>
    <xf numFmtId="0" fontId="2" fillId="0" borderId="21" xfId="19" applyFont="1" applyBorder="1" applyAlignment="1" applyProtection="1">
      <alignment horizontal="center" vertical="center" wrapText="1"/>
    </xf>
    <xf numFmtId="49" fontId="2" fillId="0" borderId="30" xfId="19" applyNumberFormat="1" applyFont="1" applyBorder="1" applyAlignment="1" applyProtection="1">
      <alignment horizontal="center" vertical="center" wrapText="1"/>
    </xf>
    <xf numFmtId="49" fontId="2" fillId="0" borderId="24" xfId="19" applyNumberFormat="1" applyFont="1" applyBorder="1" applyAlignment="1" applyProtection="1">
      <alignment horizontal="center" vertical="center" wrapText="1"/>
    </xf>
    <xf numFmtId="49" fontId="2" fillId="0" borderId="11" xfId="19" applyNumberFormat="1" applyFont="1" applyBorder="1" applyAlignment="1" applyProtection="1">
      <alignment horizontal="center" vertical="center" wrapText="1"/>
    </xf>
    <xf numFmtId="0" fontId="2" fillId="0" borderId="12" xfId="19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vertical="center"/>
      <protection locked="0"/>
    </xf>
    <xf numFmtId="0" fontId="3" fillId="0" borderId="0" xfId="16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2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El.7.2 2" xfId="10"/>
    <cellStyle name="Normal_El.7.2 3" xfId="11"/>
    <cellStyle name="Normal_El.7.2 5" xfId="12"/>
    <cellStyle name="Normal_El.7.2 6" xfId="13"/>
    <cellStyle name="Normal_El.7.2 7" xfId="14"/>
    <cellStyle name="Normal_Spravki_kod" xfId="15"/>
    <cellStyle name="Normal_Баланс" xfId="16"/>
    <cellStyle name="Normal_Отч.парич.поток" xfId="17"/>
    <cellStyle name="Normal_Отч.прих-разх" xfId="18"/>
    <cellStyle name="Normal_Отч.собств.кап." xfId="19"/>
    <cellStyle name="Normal_Финансов отчет" xfId="20"/>
    <cellStyle name="Percent" xfId="21" builtinId="5"/>
  </cellStyles>
  <dxfs count="3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13" zoomScaleNormal="100" zoomScaleSheetLayoutView="100" workbookViewId="0">
      <selection activeCell="B14" sqref="B14"/>
    </sheetView>
  </sheetViews>
  <sheetFormatPr defaultRowHeight="15.75"/>
  <cols>
    <col min="1" max="1" width="30.7109375" style="687" customWidth="1"/>
    <col min="2" max="2" width="65.7109375" style="687" customWidth="1"/>
    <col min="3" max="26" width="9.140625" style="687"/>
    <col min="27" max="27" width="9.85546875" style="687" bestFit="1" customWidth="1"/>
    <col min="28" max="16384" width="9.140625" style="687"/>
  </cols>
  <sheetData>
    <row r="1" spans="1:27">
      <c r="A1" s="1" t="s">
        <v>962</v>
      </c>
      <c r="B1" s="2"/>
      <c r="Z1" s="695">
        <v>1</v>
      </c>
      <c r="AA1" s="696">
        <f>IF(ISBLANK(_endDate),"",_endDate)</f>
        <v>45657</v>
      </c>
    </row>
    <row r="2" spans="1:27">
      <c r="A2" s="686" t="s">
        <v>963</v>
      </c>
      <c r="B2" s="681"/>
      <c r="Z2" s="695">
        <v>2</v>
      </c>
      <c r="AA2" s="696">
        <f>IF(ISBLANK(_pdeReportingDate),"",_pdeReportingDate)</f>
        <v>45743</v>
      </c>
    </row>
    <row r="3" spans="1:27">
      <c r="A3" s="682" t="s">
        <v>961</v>
      </c>
      <c r="B3" s="683"/>
      <c r="Z3" s="695">
        <v>3</v>
      </c>
      <c r="AA3" s="696" t="str">
        <f>IF(ISBLANK(_authorName),"",_authorName)</f>
        <v>Мария Николова</v>
      </c>
    </row>
    <row r="4" spans="1:27">
      <c r="A4" s="680" t="s">
        <v>987</v>
      </c>
      <c r="B4" s="681"/>
    </row>
    <row r="5" spans="1:27" ht="47.25">
      <c r="A5" s="684" t="s">
        <v>928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45657</v>
      </c>
    </row>
    <row r="11" spans="1:27">
      <c r="A11" s="7" t="s">
        <v>975</v>
      </c>
      <c r="B11" s="578">
        <v>45743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993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97"/>
    </row>
    <row r="24" spans="1:2">
      <c r="A24" s="10" t="s">
        <v>918</v>
      </c>
      <c r="B24" s="698" t="s">
        <v>994</v>
      </c>
    </row>
    <row r="25" spans="1:2">
      <c r="A25" s="7" t="s">
        <v>921</v>
      </c>
      <c r="B25" s="699"/>
    </row>
    <row r="26" spans="1:2">
      <c r="A26" s="10" t="s">
        <v>968</v>
      </c>
      <c r="B26" s="579" t="s">
        <v>995</v>
      </c>
    </row>
    <row r="27" spans="1:2">
      <c r="A27" s="10" t="s">
        <v>969</v>
      </c>
      <c r="B27" s="579" t="s">
        <v>996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70" zoomScale="85" zoomScaleNormal="85" zoomScaleSheetLayoutView="85" workbookViewId="0">
      <selection activeCell="G66" sqref="G66:G67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131387286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7840</v>
      </c>
      <c r="H12" s="701">
        <v>7840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7840</v>
      </c>
      <c r="H13" s="196">
        <v>7840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7</v>
      </c>
      <c r="D17" s="197">
        <v>4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7840</v>
      </c>
      <c r="H18" s="610">
        <f>H12+H15+H16+H17</f>
        <v>7840</v>
      </c>
    </row>
    <row r="19" spans="1:13">
      <c r="A19" s="89" t="s">
        <v>49</v>
      </c>
      <c r="B19" s="91" t="s">
        <v>50</v>
      </c>
      <c r="C19" s="197">
        <v>9</v>
      </c>
      <c r="D19" s="197">
        <v>9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16</v>
      </c>
      <c r="D20" s="598">
        <f>SUM(D12:D19)</f>
        <v>13</v>
      </c>
      <c r="E20" s="89" t="s">
        <v>54</v>
      </c>
      <c r="F20" s="93" t="s">
        <v>55</v>
      </c>
      <c r="G20" s="197">
        <v>4053</v>
      </c>
      <c r="H20" s="197">
        <v>4053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7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20</v>
      </c>
      <c r="H22" s="614">
        <f>SUM(H23:H25)</f>
        <v>18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18</v>
      </c>
      <c r="H23" s="701">
        <v>18</v>
      </c>
    </row>
    <row r="24" spans="1:13">
      <c r="A24" s="89" t="s">
        <v>67</v>
      </c>
      <c r="B24" s="91" t="s">
        <v>68</v>
      </c>
      <c r="C24" s="197"/>
      <c r="D24" s="197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7"/>
      <c r="E25" s="89" t="s">
        <v>73</v>
      </c>
      <c r="F25" s="93" t="s">
        <v>74</v>
      </c>
      <c r="G25" s="197">
        <v>2</v>
      </c>
      <c r="H25" s="196"/>
    </row>
    <row r="26" spans="1:13">
      <c r="A26" s="89" t="s">
        <v>75</v>
      </c>
      <c r="B26" s="91" t="s">
        <v>76</v>
      </c>
      <c r="C26" s="197"/>
      <c r="D26" s="197"/>
      <c r="E26" s="484" t="s">
        <v>77</v>
      </c>
      <c r="F26" s="95" t="s">
        <v>78</v>
      </c>
      <c r="G26" s="597">
        <f>G20+G21+G22</f>
        <v>4073</v>
      </c>
      <c r="H26" s="598">
        <f>H20+H21+H22</f>
        <v>4071</v>
      </c>
      <c r="M26" s="98"/>
    </row>
    <row r="27" spans="1:13">
      <c r="A27" s="89" t="s">
        <v>79</v>
      </c>
      <c r="B27" s="91" t="s">
        <v>80</v>
      </c>
      <c r="C27" s="197">
        <v>1477</v>
      </c>
      <c r="D27" s="197">
        <v>1485</v>
      </c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1477</v>
      </c>
      <c r="D28" s="598">
        <f>SUM(D24:D27)</f>
        <v>1485</v>
      </c>
      <c r="E28" s="202" t="s">
        <v>84</v>
      </c>
      <c r="F28" s="93" t="s">
        <v>85</v>
      </c>
      <c r="G28" s="595">
        <f>SUM(G29:G31)</f>
        <v>-7893</v>
      </c>
      <c r="H28" s="596">
        <f>SUM(H29:H31)</f>
        <v>-7226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7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f>-6125-1101-667</f>
        <v>-7893</v>
      </c>
      <c r="H30" s="197">
        <v>-7226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-36</v>
      </c>
      <c r="H33" s="197">
        <v>-667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-7929</v>
      </c>
      <c r="H34" s="598">
        <f>H28+H32+H33</f>
        <v>-7893</v>
      </c>
    </row>
    <row r="35" spans="1:13">
      <c r="A35" s="89" t="s">
        <v>106</v>
      </c>
      <c r="B35" s="94" t="s">
        <v>107</v>
      </c>
      <c r="C35" s="595">
        <f>SUM(C36:C39)</f>
        <v>3662</v>
      </c>
      <c r="D35" s="596">
        <f>SUM(D36:D39)</f>
        <v>3660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3662</v>
      </c>
      <c r="D36" s="197">
        <v>3657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3984</v>
      </c>
      <c r="H37" s="600">
        <f>H26+H18+H34</f>
        <v>4018</v>
      </c>
    </row>
    <row r="38" spans="1:13">
      <c r="A38" s="89" t="s">
        <v>113</v>
      </c>
      <c r="B38" s="91" t="s">
        <v>114</v>
      </c>
      <c r="C38" s="197"/>
      <c r="D38" s="196">
        <v>3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3662</v>
      </c>
      <c r="D46" s="598">
        <f>D35+D40+D45</f>
        <v>3660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4000</v>
      </c>
      <c r="H48" s="197">
        <v>6000</v>
      </c>
      <c r="M48" s="98"/>
    </row>
    <row r="49" spans="1:13">
      <c r="A49" s="89" t="s">
        <v>148</v>
      </c>
      <c r="B49" s="94" t="s">
        <v>149</v>
      </c>
      <c r="C49" s="197">
        <v>902</v>
      </c>
      <c r="D49" s="196">
        <v>240</v>
      </c>
      <c r="E49" s="89" t="s">
        <v>150</v>
      </c>
      <c r="F49" s="93" t="s">
        <v>151</v>
      </c>
      <c r="G49" s="197">
        <v>6</v>
      </c>
      <c r="H49" s="197">
        <v>8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4006</v>
      </c>
      <c r="H50" s="596">
        <f>SUM(H44:H49)</f>
        <v>6008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902</v>
      </c>
      <c r="D52" s="598">
        <f>SUM(D48:D51)</f>
        <v>240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245</v>
      </c>
      <c r="D55" s="700">
        <v>182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6302</v>
      </c>
      <c r="D56" s="602">
        <f>D20+D21+D22+D28+D33+D46+D52+D54+D55</f>
        <v>5580</v>
      </c>
      <c r="E56" s="100" t="s">
        <v>850</v>
      </c>
      <c r="F56" s="99" t="s">
        <v>172</v>
      </c>
      <c r="G56" s="599">
        <f>G50+G52+G53+G54+G55</f>
        <v>4006</v>
      </c>
      <c r="H56" s="600">
        <f>H50+H52+H53+H54+H55</f>
        <v>6008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2087</v>
      </c>
      <c r="H60" s="196">
        <v>2117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244</v>
      </c>
      <c r="H61" s="596">
        <f>SUM(H62:H68)</f>
        <v>491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49</v>
      </c>
      <c r="H62" s="197">
        <v>85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>
        <v>209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36</v>
      </c>
      <c r="H64" s="197">
        <v>34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111</v>
      </c>
      <c r="H66" s="197">
        <v>113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24</v>
      </c>
      <c r="H67" s="197">
        <v>22</v>
      </c>
    </row>
    <row r="68" spans="1:13">
      <c r="A68" s="89" t="s">
        <v>206</v>
      </c>
      <c r="B68" s="91" t="s">
        <v>207</v>
      </c>
      <c r="C68" s="197">
        <v>546</v>
      </c>
      <c r="D68" s="197">
        <v>517</v>
      </c>
      <c r="E68" s="89" t="s">
        <v>212</v>
      </c>
      <c r="F68" s="93" t="s">
        <v>213</v>
      </c>
      <c r="G68" s="197">
        <v>24</v>
      </c>
      <c r="H68" s="197">
        <v>28</v>
      </c>
    </row>
    <row r="69" spans="1:13">
      <c r="A69" s="89" t="s">
        <v>210</v>
      </c>
      <c r="B69" s="91" t="s">
        <v>211</v>
      </c>
      <c r="C69" s="197">
        <v>152</v>
      </c>
      <c r="D69" s="197">
        <v>140</v>
      </c>
      <c r="E69" s="201" t="s">
        <v>79</v>
      </c>
      <c r="F69" s="93" t="s">
        <v>216</v>
      </c>
      <c r="G69" s="197">
        <v>4</v>
      </c>
      <c r="H69" s="197"/>
    </row>
    <row r="70" spans="1:13">
      <c r="A70" s="89" t="s">
        <v>214</v>
      </c>
      <c r="B70" s="91" t="s">
        <v>215</v>
      </c>
      <c r="C70" s="197"/>
      <c r="D70" s="197"/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2335</v>
      </c>
      <c r="H71" s="598">
        <f>H59+H60+H61+H69+H70</f>
        <v>2608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f>3214</f>
        <v>3214</v>
      </c>
      <c r="D75" s="197">
        <f>3996+2103</f>
        <v>6099</v>
      </c>
      <c r="E75" s="485" t="s">
        <v>160</v>
      </c>
      <c r="F75" s="95" t="s">
        <v>233</v>
      </c>
      <c r="G75" s="478">
        <v>80</v>
      </c>
      <c r="H75" s="701">
        <v>79</v>
      </c>
    </row>
    <row r="76" spans="1:13">
      <c r="A76" s="482" t="s">
        <v>77</v>
      </c>
      <c r="B76" s="96" t="s">
        <v>232</v>
      </c>
      <c r="C76" s="597">
        <f>SUM(C68:C75)</f>
        <v>3912</v>
      </c>
      <c r="D76" s="598">
        <f>SUM(D68:D75)</f>
        <v>6756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2415</v>
      </c>
      <c r="H79" s="600">
        <f>H71+H73+H75+H77</f>
        <v>2687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2</v>
      </c>
      <c r="D83" s="196">
        <v>52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</v>
      </c>
      <c r="D85" s="598">
        <f>D84+D83+D79</f>
        <v>52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/>
      <c r="D88" s="197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186</v>
      </c>
      <c r="D89" s="197">
        <v>313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186</v>
      </c>
      <c r="D92" s="598">
        <f>SUM(D88:D91)</f>
        <v>313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3</v>
      </c>
      <c r="D93" s="479">
        <v>12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4103</v>
      </c>
      <c r="D94" s="602">
        <f>D65+D76+D85+D92+D93</f>
        <v>7133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10405</v>
      </c>
      <c r="D95" s="604">
        <f>D94+D56</f>
        <v>12713</v>
      </c>
      <c r="E95" s="229" t="s">
        <v>941</v>
      </c>
      <c r="F95" s="489" t="s">
        <v>268</v>
      </c>
      <c r="G95" s="603">
        <f>G37+G40+G56+G79</f>
        <v>10405</v>
      </c>
      <c r="H95" s="604">
        <f>H37+H40+H56+H79</f>
        <v>12713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0" t="s">
        <v>975</v>
      </c>
      <c r="B98" s="710">
        <f>pdeReportingDate</f>
        <v>45743</v>
      </c>
      <c r="C98" s="710"/>
      <c r="D98" s="710"/>
      <c r="E98" s="710"/>
      <c r="F98" s="710"/>
      <c r="G98" s="710"/>
      <c r="H98" s="710"/>
      <c r="M98" s="98"/>
    </row>
    <row r="99" spans="1:13">
      <c r="A99" s="690"/>
      <c r="B99" s="52"/>
      <c r="C99" s="52"/>
      <c r="D99" s="52"/>
      <c r="E99" s="52"/>
      <c r="F99" s="52"/>
      <c r="G99" s="52"/>
      <c r="H99" s="52"/>
      <c r="M99" s="98"/>
    </row>
    <row r="100" spans="1:13">
      <c r="A100" s="691" t="s">
        <v>8</v>
      </c>
      <c r="B100" s="711" t="str">
        <f>authorName</f>
        <v>Мария Николова</v>
      </c>
      <c r="C100" s="711"/>
      <c r="D100" s="711"/>
      <c r="E100" s="711"/>
      <c r="F100" s="711"/>
      <c r="G100" s="711"/>
      <c r="H100" s="711"/>
    </row>
    <row r="101" spans="1:13">
      <c r="A101" s="691"/>
      <c r="B101" s="80"/>
      <c r="C101" s="80"/>
      <c r="D101" s="80"/>
      <c r="E101" s="80"/>
      <c r="F101" s="80"/>
      <c r="G101" s="80"/>
      <c r="H101" s="80"/>
    </row>
    <row r="102" spans="1:13">
      <c r="A102" s="691" t="s">
        <v>920</v>
      </c>
      <c r="B102" s="712"/>
      <c r="C102" s="712"/>
      <c r="D102" s="712"/>
      <c r="E102" s="712"/>
      <c r="F102" s="712"/>
      <c r="G102" s="712"/>
      <c r="H102" s="712"/>
    </row>
    <row r="103" spans="1:13" ht="21.75" customHeight="1">
      <c r="A103" s="692"/>
      <c r="B103" s="709" t="s">
        <v>977</v>
      </c>
      <c r="C103" s="709"/>
      <c r="D103" s="709"/>
      <c r="E103" s="709"/>
      <c r="M103" s="98"/>
    </row>
    <row r="104" spans="1:13" ht="21.75" customHeight="1">
      <c r="A104" s="692"/>
      <c r="B104" s="709" t="s">
        <v>977</v>
      </c>
      <c r="C104" s="709"/>
      <c r="D104" s="709"/>
      <c r="E104" s="709"/>
    </row>
    <row r="105" spans="1:13" ht="21.75" customHeight="1">
      <c r="A105" s="692"/>
      <c r="B105" s="709" t="s">
        <v>977</v>
      </c>
      <c r="C105" s="709"/>
      <c r="D105" s="709"/>
      <c r="E105" s="709"/>
      <c r="M105" s="98"/>
    </row>
    <row r="106" spans="1:13" ht="21.75" customHeight="1">
      <c r="A106" s="692"/>
      <c r="B106" s="709" t="s">
        <v>977</v>
      </c>
      <c r="C106" s="709"/>
      <c r="D106" s="709"/>
      <c r="E106" s="709"/>
    </row>
    <row r="107" spans="1:13" ht="21.75" customHeight="1">
      <c r="A107" s="692"/>
      <c r="B107" s="709"/>
      <c r="C107" s="709"/>
      <c r="D107" s="709"/>
      <c r="E107" s="709"/>
      <c r="M107" s="98"/>
    </row>
    <row r="108" spans="1:13" ht="21.75" customHeight="1">
      <c r="A108" s="692"/>
      <c r="B108" s="709"/>
      <c r="C108" s="709"/>
      <c r="D108" s="709"/>
      <c r="E108" s="709"/>
    </row>
    <row r="109" spans="1:13" ht="21.75" customHeight="1">
      <c r="A109" s="692"/>
      <c r="B109" s="709"/>
      <c r="C109" s="709"/>
      <c r="D109" s="709"/>
      <c r="E109" s="709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D22" zoomScale="87" zoomScaleNormal="70" zoomScaleSheetLayoutView="87" workbookViewId="0">
      <selection activeCell="C41" sqref="C41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УЕБ МЕДИЯ ГРУП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131387286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20</v>
      </c>
      <c r="D12" s="316">
        <v>10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394</v>
      </c>
      <c r="D13" s="316">
        <v>429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441</v>
      </c>
      <c r="D14" s="316">
        <v>715</v>
      </c>
      <c r="E14" s="245" t="s">
        <v>285</v>
      </c>
      <c r="F14" s="240" t="s">
        <v>286</v>
      </c>
      <c r="G14" s="316">
        <v>1575</v>
      </c>
      <c r="H14" s="316">
        <v>1762</v>
      </c>
    </row>
    <row r="15" spans="1:8">
      <c r="A15" s="194" t="s">
        <v>287</v>
      </c>
      <c r="B15" s="190" t="s">
        <v>288</v>
      </c>
      <c r="C15" s="316">
        <v>761</v>
      </c>
      <c r="D15" s="316">
        <v>689</v>
      </c>
      <c r="E15" s="245" t="s">
        <v>79</v>
      </c>
      <c r="F15" s="240" t="s">
        <v>289</v>
      </c>
      <c r="G15" s="316">
        <v>92</v>
      </c>
      <c r="H15" s="316">
        <v>22</v>
      </c>
    </row>
    <row r="16" spans="1:8">
      <c r="A16" s="194" t="s">
        <v>290</v>
      </c>
      <c r="B16" s="190" t="s">
        <v>291</v>
      </c>
      <c r="C16" s="316">
        <v>133</v>
      </c>
      <c r="D16" s="316">
        <v>118</v>
      </c>
      <c r="E16" s="236" t="s">
        <v>52</v>
      </c>
      <c r="F16" s="264" t="s">
        <v>292</v>
      </c>
      <c r="G16" s="628">
        <f>SUM(G12:G15)</f>
        <v>1667</v>
      </c>
      <c r="H16" s="629">
        <f>SUM(H12:H15)</f>
        <v>1784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39"/>
    </row>
    <row r="19" spans="1:8">
      <c r="A19" s="194" t="s">
        <v>299</v>
      </c>
      <c r="B19" s="190" t="s">
        <v>300</v>
      </c>
      <c r="C19" s="316">
        <v>-38</v>
      </c>
      <c r="D19" s="316">
        <v>241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79</v>
      </c>
      <c r="D20" s="316">
        <v>175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1711</v>
      </c>
      <c r="D22" s="629">
        <f>SUM(D12:D18)+D19</f>
        <v>2202</v>
      </c>
      <c r="E22" s="194" t="s">
        <v>309</v>
      </c>
      <c r="F22" s="237" t="s">
        <v>310</v>
      </c>
      <c r="G22" s="316">
        <v>399</v>
      </c>
      <c r="H22" s="316">
        <v>318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6">
        <v>1</v>
      </c>
    </row>
    <row r="25" spans="1:8" ht="31.5">
      <c r="A25" s="194" t="s">
        <v>316</v>
      </c>
      <c r="B25" s="237" t="s">
        <v>317</v>
      </c>
      <c r="C25" s="316">
        <v>427</v>
      </c>
      <c r="D25" s="316">
        <v>554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21</v>
      </c>
      <c r="D26" s="316"/>
      <c r="E26" s="194" t="s">
        <v>322</v>
      </c>
      <c r="F26" s="237" t="s">
        <v>323</v>
      </c>
      <c r="G26" s="316"/>
      <c r="H26" s="316"/>
    </row>
    <row r="27" spans="1:8" ht="31.5">
      <c r="A27" s="194" t="s">
        <v>324</v>
      </c>
      <c r="B27" s="237" t="s">
        <v>325</v>
      </c>
      <c r="C27" s="316">
        <v>2</v>
      </c>
      <c r="D27" s="316">
        <v>2</v>
      </c>
      <c r="E27" s="236" t="s">
        <v>104</v>
      </c>
      <c r="F27" s="238" t="s">
        <v>326</v>
      </c>
      <c r="G27" s="628">
        <f>SUM(G22:G26)</f>
        <v>399</v>
      </c>
      <c r="H27" s="629">
        <f>SUM(H22:H26)</f>
        <v>319</v>
      </c>
    </row>
    <row r="28" spans="1:8">
      <c r="A28" s="194" t="s">
        <v>79</v>
      </c>
      <c r="B28" s="237" t="s">
        <v>327</v>
      </c>
      <c r="C28" s="316">
        <v>4</v>
      </c>
      <c r="D28" s="316">
        <v>4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454</v>
      </c>
      <c r="D29" s="629">
        <f>SUM(D25:D28)</f>
        <v>560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2165</v>
      </c>
      <c r="D31" s="635">
        <f>D29+D22</f>
        <v>2762</v>
      </c>
      <c r="E31" s="251" t="s">
        <v>824</v>
      </c>
      <c r="F31" s="266" t="s">
        <v>331</v>
      </c>
      <c r="G31" s="253">
        <f>G16+G18+G27</f>
        <v>2066</v>
      </c>
      <c r="H31" s="254">
        <f>H16+H18+H27</f>
        <v>2103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99</v>
      </c>
      <c r="H33" s="629">
        <f>IF((D31-H31)&gt;0,D31-H31,0)</f>
        <v>659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2165</v>
      </c>
      <c r="D36" s="637">
        <f>D31-D34+D35</f>
        <v>2762</v>
      </c>
      <c r="E36" s="262" t="s">
        <v>346</v>
      </c>
      <c r="F36" s="256" t="s">
        <v>347</v>
      </c>
      <c r="G36" s="267">
        <f>G35-G34+G31</f>
        <v>2066</v>
      </c>
      <c r="H36" s="268">
        <f>H35-H34+H31</f>
        <v>2103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99</v>
      </c>
      <c r="H37" s="254">
        <f>IF((D36-H36)&gt;0,D36-H36,0)</f>
        <v>659</v>
      </c>
    </row>
    <row r="38" spans="1:8">
      <c r="A38" s="234" t="s">
        <v>352</v>
      </c>
      <c r="B38" s="238" t="s">
        <v>353</v>
      </c>
      <c r="C38" s="628">
        <f>C39+C40+C41</f>
        <v>-63</v>
      </c>
      <c r="D38" s="629">
        <f>D39+D40+D41</f>
        <v>8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-63</v>
      </c>
      <c r="D40" s="317">
        <v>8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36</v>
      </c>
      <c r="H42" s="244">
        <f>IF(H37&gt;0,IF(D38+H37&lt;0,0,D38+H37),IF(D37-D38&lt;0,D38-D37,0))</f>
        <v>667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36</v>
      </c>
      <c r="H44" s="268">
        <f>IF(D42=0,IF(H42-H43&gt;0,H42-H43+D43,0),IF(D42-D43&lt;0,D43-D42+H43,0))</f>
        <v>667</v>
      </c>
    </row>
    <row r="45" spans="1:8" ht="16.5" thickBot="1">
      <c r="A45" s="270" t="s">
        <v>371</v>
      </c>
      <c r="B45" s="271" t="s">
        <v>372</v>
      </c>
      <c r="C45" s="630">
        <f>C36+C38+C42</f>
        <v>2102</v>
      </c>
      <c r="D45" s="631">
        <f>D36+D38+D42</f>
        <v>2770</v>
      </c>
      <c r="E45" s="270" t="s">
        <v>373</v>
      </c>
      <c r="F45" s="272" t="s">
        <v>374</v>
      </c>
      <c r="G45" s="630">
        <f>G42+G36</f>
        <v>2102</v>
      </c>
      <c r="H45" s="631">
        <f>H42+H36</f>
        <v>2770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13" t="s">
        <v>976</v>
      </c>
      <c r="B47" s="713"/>
      <c r="C47" s="713"/>
      <c r="D47" s="713"/>
      <c r="E47" s="713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0" t="s">
        <v>975</v>
      </c>
      <c r="B50" s="710">
        <f>pdeReportingDate</f>
        <v>45743</v>
      </c>
      <c r="C50" s="710"/>
      <c r="D50" s="710"/>
      <c r="E50" s="710"/>
      <c r="F50" s="710"/>
      <c r="G50" s="710"/>
      <c r="H50" s="710"/>
      <c r="M50" s="98"/>
    </row>
    <row r="51" spans="1:13" s="42" customFormat="1">
      <c r="A51" s="690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1" t="s">
        <v>8</v>
      </c>
      <c r="B52" s="711" t="str">
        <f>authorName</f>
        <v>Мария Николова</v>
      </c>
      <c r="C52" s="711"/>
      <c r="D52" s="711"/>
      <c r="E52" s="711"/>
      <c r="F52" s="711"/>
      <c r="G52" s="711"/>
      <c r="H52" s="711"/>
    </row>
    <row r="53" spans="1:13" s="42" customFormat="1">
      <c r="A53" s="691"/>
      <c r="B53" s="80"/>
      <c r="C53" s="80"/>
      <c r="D53" s="80"/>
      <c r="E53" s="80"/>
      <c r="F53" s="80"/>
      <c r="G53" s="80"/>
      <c r="H53" s="80"/>
    </row>
    <row r="54" spans="1:13" s="42" customFormat="1">
      <c r="A54" s="691" t="s">
        <v>920</v>
      </c>
      <c r="B54" s="712"/>
      <c r="C54" s="712"/>
      <c r="D54" s="712"/>
      <c r="E54" s="712"/>
      <c r="F54" s="712"/>
      <c r="G54" s="712"/>
      <c r="H54" s="712"/>
    </row>
    <row r="55" spans="1:13" ht="15.75" customHeight="1">
      <c r="A55" s="692"/>
      <c r="B55" s="709" t="s">
        <v>977</v>
      </c>
      <c r="C55" s="709"/>
      <c r="D55" s="709"/>
      <c r="E55" s="709"/>
      <c r="F55" s="574"/>
      <c r="G55" s="45"/>
      <c r="H55" s="42"/>
    </row>
    <row r="56" spans="1:13" ht="15.75" customHeight="1">
      <c r="A56" s="692"/>
      <c r="B56" s="709" t="s">
        <v>977</v>
      </c>
      <c r="C56" s="709"/>
      <c r="D56" s="709"/>
      <c r="E56" s="709"/>
      <c r="F56" s="574"/>
      <c r="G56" s="45"/>
      <c r="H56" s="42"/>
    </row>
    <row r="57" spans="1:13" ht="15.75" customHeight="1">
      <c r="A57" s="692"/>
      <c r="B57" s="709" t="s">
        <v>977</v>
      </c>
      <c r="C57" s="709"/>
      <c r="D57" s="709"/>
      <c r="E57" s="709"/>
      <c r="F57" s="574"/>
      <c r="G57" s="45"/>
      <c r="H57" s="42"/>
    </row>
    <row r="58" spans="1:13" ht="15.75" customHeight="1">
      <c r="A58" s="692"/>
      <c r="B58" s="709" t="s">
        <v>977</v>
      </c>
      <c r="C58" s="709"/>
      <c r="D58" s="709"/>
      <c r="E58" s="709"/>
      <c r="F58" s="574"/>
      <c r="G58" s="45"/>
      <c r="H58" s="42"/>
    </row>
    <row r="59" spans="1:13">
      <c r="A59" s="692"/>
      <c r="B59" s="709"/>
      <c r="C59" s="709"/>
      <c r="D59" s="709"/>
      <c r="E59" s="709"/>
      <c r="F59" s="574"/>
      <c r="G59" s="45"/>
      <c r="H59" s="42"/>
    </row>
    <row r="60" spans="1:13">
      <c r="A60" s="692"/>
      <c r="B60" s="709"/>
      <c r="C60" s="709"/>
      <c r="D60" s="709"/>
      <c r="E60" s="709"/>
      <c r="F60" s="574"/>
      <c r="G60" s="45"/>
      <c r="H60" s="42"/>
    </row>
    <row r="61" spans="1:13">
      <c r="A61" s="692"/>
      <c r="B61" s="709"/>
      <c r="C61" s="709"/>
      <c r="D61" s="709"/>
      <c r="E61" s="709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8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УЕБ МЕДИЯ ГРУП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131387286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2080</v>
      </c>
      <c r="D11" s="197">
        <v>2108</v>
      </c>
      <c r="E11" s="177"/>
      <c r="F11" s="177"/>
    </row>
    <row r="12" spans="1:13">
      <c r="A12" s="277" t="s">
        <v>380</v>
      </c>
      <c r="B12" s="178" t="s">
        <v>381</v>
      </c>
      <c r="C12" s="197">
        <v>-724</v>
      </c>
      <c r="D12" s="197">
        <v>-772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-816</v>
      </c>
      <c r="D14" s="197">
        <v>-733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-223</v>
      </c>
      <c r="D15" s="197">
        <v>-129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-24</v>
      </c>
      <c r="D20" s="197">
        <v>-11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7">
        <f>SUM(C11:C20)</f>
        <v>293</v>
      </c>
      <c r="D21" s="658">
        <f>SUM(D11:D20)</f>
        <v>463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-428</v>
      </c>
      <c r="D23" s="197">
        <v>-439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-850</v>
      </c>
      <c r="D25" s="197">
        <v>-244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1119</v>
      </c>
      <c r="D26" s="197">
        <v>468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258</v>
      </c>
      <c r="D27" s="197">
        <v>350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-906</v>
      </c>
      <c r="D28" s="197">
        <v>-55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3054</v>
      </c>
      <c r="D32" s="197">
        <v>2138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7">
        <f>SUM(C23:C32)</f>
        <v>2247</v>
      </c>
      <c r="D33" s="658">
        <f>SUM(D23:D32)</f>
        <v>2218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5"/>
      <c r="D34" s="656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/>
      <c r="D37" s="197"/>
      <c r="E37" s="177"/>
      <c r="F37" s="177"/>
    </row>
    <row r="38" spans="1:13">
      <c r="A38" s="277" t="s">
        <v>429</v>
      </c>
      <c r="B38" s="178" t="s">
        <v>430</v>
      </c>
      <c r="C38" s="197">
        <v>-2208</v>
      </c>
      <c r="D38" s="197">
        <v>-2130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-457</v>
      </c>
      <c r="D40" s="197">
        <v>-570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-2</v>
      </c>
      <c r="D42" s="197">
        <v>-2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59">
        <f>SUM(C35:C42)</f>
        <v>-2667</v>
      </c>
      <c r="D43" s="660">
        <f>SUM(D35:D42)</f>
        <v>-2702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-127</v>
      </c>
      <c r="D44" s="307">
        <f>D43+D33+D21</f>
        <v>-21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313</v>
      </c>
      <c r="D45" s="309">
        <v>334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186</v>
      </c>
      <c r="D46" s="311">
        <f>D45+D44</f>
        <v>313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186</v>
      </c>
      <c r="D47" s="298">
        <v>313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8" t="s">
        <v>966</v>
      </c>
      <c r="G50" s="180"/>
      <c r="H50" s="180"/>
    </row>
    <row r="51" spans="1:13">
      <c r="A51" s="714" t="s">
        <v>972</v>
      </c>
      <c r="B51" s="714"/>
      <c r="C51" s="714"/>
      <c r="D51" s="714"/>
      <c r="G51" s="180"/>
      <c r="H51" s="180"/>
    </row>
    <row r="52" spans="1:13">
      <c r="A52" s="689"/>
      <c r="B52" s="689"/>
      <c r="C52" s="689"/>
      <c r="D52" s="689"/>
      <c r="G52" s="180"/>
      <c r="H52" s="180"/>
    </row>
    <row r="53" spans="1:13">
      <c r="A53" s="689"/>
      <c r="B53" s="689"/>
      <c r="C53" s="689"/>
      <c r="D53" s="689"/>
      <c r="G53" s="180"/>
      <c r="H53" s="180"/>
    </row>
    <row r="54" spans="1:13" s="42" customFormat="1">
      <c r="A54" s="690" t="s">
        <v>975</v>
      </c>
      <c r="B54" s="710">
        <f>pdeReportingDate</f>
        <v>45743</v>
      </c>
      <c r="C54" s="710"/>
      <c r="D54" s="710"/>
      <c r="E54" s="710"/>
      <c r="F54" s="693"/>
      <c r="G54" s="693"/>
      <c r="H54" s="693"/>
      <c r="M54" s="98"/>
    </row>
    <row r="55" spans="1:13" s="42" customFormat="1">
      <c r="A55" s="690"/>
      <c r="B55" s="710"/>
      <c r="C55" s="710"/>
      <c r="D55" s="710"/>
      <c r="E55" s="710"/>
      <c r="F55" s="52"/>
      <c r="G55" s="52"/>
      <c r="H55" s="52"/>
      <c r="M55" s="98"/>
    </row>
    <row r="56" spans="1:13" s="42" customFormat="1">
      <c r="A56" s="691" t="s">
        <v>8</v>
      </c>
      <c r="B56" s="711" t="str">
        <f>authorName</f>
        <v>Мария Николова</v>
      </c>
      <c r="C56" s="711"/>
      <c r="D56" s="711"/>
      <c r="E56" s="711"/>
      <c r="F56" s="80"/>
      <c r="G56" s="80"/>
      <c r="H56" s="80"/>
    </row>
    <row r="57" spans="1:13" s="42" customFormat="1">
      <c r="A57" s="691"/>
      <c r="B57" s="711"/>
      <c r="C57" s="711"/>
      <c r="D57" s="711"/>
      <c r="E57" s="711"/>
      <c r="F57" s="80"/>
      <c r="G57" s="80"/>
      <c r="H57" s="80"/>
    </row>
    <row r="58" spans="1:13" s="42" customFormat="1">
      <c r="A58" s="691" t="s">
        <v>920</v>
      </c>
      <c r="B58" s="711"/>
      <c r="C58" s="711"/>
      <c r="D58" s="711"/>
      <c r="E58" s="711"/>
      <c r="F58" s="80"/>
      <c r="G58" s="80"/>
      <c r="H58" s="80"/>
    </row>
    <row r="59" spans="1:13" s="191" customFormat="1">
      <c r="A59" s="692"/>
      <c r="B59" s="709" t="s">
        <v>977</v>
      </c>
      <c r="C59" s="709"/>
      <c r="D59" s="709"/>
      <c r="E59" s="709"/>
      <c r="F59" s="574"/>
      <c r="G59" s="45"/>
      <c r="H59" s="42"/>
    </row>
    <row r="60" spans="1:13">
      <c r="A60" s="692"/>
      <c r="B60" s="709" t="s">
        <v>977</v>
      </c>
      <c r="C60" s="709"/>
      <c r="D60" s="709"/>
      <c r="E60" s="709"/>
      <c r="F60" s="574"/>
      <c r="G60" s="45"/>
      <c r="H60" s="42"/>
    </row>
    <row r="61" spans="1:13">
      <c r="A61" s="692"/>
      <c r="B61" s="709" t="s">
        <v>977</v>
      </c>
      <c r="C61" s="709"/>
      <c r="D61" s="709"/>
      <c r="E61" s="709"/>
      <c r="F61" s="574"/>
      <c r="G61" s="45"/>
      <c r="H61" s="42"/>
    </row>
    <row r="62" spans="1:13">
      <c r="A62" s="692"/>
      <c r="B62" s="709" t="s">
        <v>977</v>
      </c>
      <c r="C62" s="709"/>
      <c r="D62" s="709"/>
      <c r="E62" s="709"/>
      <c r="F62" s="574"/>
      <c r="G62" s="45"/>
      <c r="H62" s="42"/>
    </row>
    <row r="63" spans="1:13">
      <c r="A63" s="692"/>
      <c r="B63" s="709"/>
      <c r="C63" s="709"/>
      <c r="D63" s="709"/>
      <c r="E63" s="709"/>
      <c r="F63" s="574"/>
      <c r="G63" s="45"/>
      <c r="H63" s="42"/>
    </row>
    <row r="64" spans="1:13">
      <c r="A64" s="692"/>
      <c r="B64" s="709"/>
      <c r="C64" s="709"/>
      <c r="D64" s="709"/>
      <c r="E64" s="709"/>
      <c r="F64" s="574"/>
      <c r="G64" s="45"/>
      <c r="H64" s="42"/>
    </row>
    <row r="65" spans="1:8">
      <c r="A65" s="692"/>
      <c r="B65" s="709"/>
      <c r="C65" s="709"/>
      <c r="D65" s="709"/>
      <c r="E65" s="709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B7" zoomScale="80" zoomScaleNormal="100" zoomScaleSheetLayoutView="80" workbookViewId="0">
      <selection activeCell="H31" sqref="H31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УЕБ МЕДИЯ ГРУП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131387286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9" t="s">
        <v>453</v>
      </c>
      <c r="B8" s="722" t="s">
        <v>454</v>
      </c>
      <c r="C8" s="715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15" t="s">
        <v>460</v>
      </c>
      <c r="L8" s="715" t="s">
        <v>461</v>
      </c>
      <c r="M8" s="531"/>
      <c r="N8" s="532"/>
    </row>
    <row r="9" spans="1:14" s="533" customFormat="1" ht="31.5">
      <c r="A9" s="720"/>
      <c r="B9" s="723"/>
      <c r="C9" s="716"/>
      <c r="D9" s="718" t="s">
        <v>826</v>
      </c>
      <c r="E9" s="718" t="s">
        <v>456</v>
      </c>
      <c r="F9" s="535" t="s">
        <v>457</v>
      </c>
      <c r="G9" s="535"/>
      <c r="H9" s="535"/>
      <c r="I9" s="725" t="s">
        <v>458</v>
      </c>
      <c r="J9" s="725" t="s">
        <v>459</v>
      </c>
      <c r="K9" s="716"/>
      <c r="L9" s="716"/>
      <c r="M9" s="536" t="s">
        <v>825</v>
      </c>
      <c r="N9" s="532"/>
    </row>
    <row r="10" spans="1:14" s="533" customFormat="1" ht="31.5">
      <c r="A10" s="721"/>
      <c r="B10" s="724"/>
      <c r="C10" s="717"/>
      <c r="D10" s="718"/>
      <c r="E10" s="718"/>
      <c r="F10" s="534" t="s">
        <v>462</v>
      </c>
      <c r="G10" s="534" t="s">
        <v>463</v>
      </c>
      <c r="H10" s="534" t="s">
        <v>464</v>
      </c>
      <c r="I10" s="717"/>
      <c r="J10" s="717"/>
      <c r="K10" s="717"/>
      <c r="L10" s="717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7840</v>
      </c>
      <c r="D13" s="584">
        <f>'1-Баланс'!H20</f>
        <v>4053</v>
      </c>
      <c r="E13" s="584">
        <f>'1-Баланс'!H21</f>
        <v>0</v>
      </c>
      <c r="F13" s="584">
        <f>'1-Баланс'!H23</f>
        <v>18</v>
      </c>
      <c r="G13" s="584">
        <f>'1-Баланс'!H24</f>
        <v>0</v>
      </c>
      <c r="H13" s="585"/>
      <c r="I13" s="584">
        <f>'1-Баланс'!H29+'1-Баланс'!H32</f>
        <v>0</v>
      </c>
      <c r="J13" s="584">
        <f>'1-Баланс'!H30+'1-Баланс'!H33</f>
        <v>-7893</v>
      </c>
      <c r="K13" s="585"/>
      <c r="L13" s="584">
        <f>SUM(C13:K13)</f>
        <v>4018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9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2">
        <f>C13+C14</f>
        <v>7840</v>
      </c>
      <c r="D17" s="652">
        <f t="shared" ref="D17:M17" si="2">D13+D14</f>
        <v>4053</v>
      </c>
      <c r="E17" s="652">
        <f t="shared" si="2"/>
        <v>0</v>
      </c>
      <c r="F17" s="652">
        <f t="shared" si="2"/>
        <v>18</v>
      </c>
      <c r="G17" s="652">
        <f t="shared" si="2"/>
        <v>0</v>
      </c>
      <c r="H17" s="652">
        <f t="shared" si="2"/>
        <v>0</v>
      </c>
      <c r="I17" s="652">
        <f t="shared" si="2"/>
        <v>0</v>
      </c>
      <c r="J17" s="652">
        <f t="shared" si="2"/>
        <v>-7893</v>
      </c>
      <c r="K17" s="652">
        <f t="shared" si="2"/>
        <v>0</v>
      </c>
      <c r="L17" s="584">
        <f t="shared" si="1"/>
        <v>4018</v>
      </c>
      <c r="M17" s="653">
        <f t="shared" si="2"/>
        <v>0</v>
      </c>
      <c r="N17" s="169"/>
    </row>
    <row r="18" spans="1:14">
      <c r="A18" s="547" t="s">
        <v>477</v>
      </c>
      <c r="B18" s="548" t="s">
        <v>478</v>
      </c>
      <c r="C18" s="654"/>
      <c r="D18" s="654"/>
      <c r="E18" s="654"/>
      <c r="F18" s="654"/>
      <c r="G18" s="654"/>
      <c r="H18" s="654"/>
      <c r="I18" s="584">
        <f>+'1-Баланс'!G32</f>
        <v>0</v>
      </c>
      <c r="J18" s="584">
        <f>+'1-Баланс'!G33</f>
        <v>-36</v>
      </c>
      <c r="K18" s="585"/>
      <c r="L18" s="584">
        <f t="shared" si="1"/>
        <v>-36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>
        <v>2</v>
      </c>
      <c r="I30" s="316"/>
      <c r="J30" s="316"/>
      <c r="K30" s="316"/>
      <c r="L30" s="584">
        <f t="shared" si="1"/>
        <v>2</v>
      </c>
      <c r="M30" s="317"/>
      <c r="N30" s="169"/>
    </row>
    <row r="31" spans="1:14">
      <c r="A31" s="547" t="s">
        <v>501</v>
      </c>
      <c r="B31" s="548" t="s">
        <v>502</v>
      </c>
      <c r="C31" s="652">
        <f>C19+C22+C23+C26+C30+C29+C17+C18</f>
        <v>7840</v>
      </c>
      <c r="D31" s="652">
        <f t="shared" ref="D31:M31" si="6">D19+D22+D23+D26+D30+D29+D17+D18</f>
        <v>4053</v>
      </c>
      <c r="E31" s="652">
        <f t="shared" si="6"/>
        <v>0</v>
      </c>
      <c r="F31" s="652">
        <f t="shared" si="6"/>
        <v>18</v>
      </c>
      <c r="G31" s="652">
        <f t="shared" si="6"/>
        <v>0</v>
      </c>
      <c r="H31" s="652">
        <f t="shared" si="6"/>
        <v>2</v>
      </c>
      <c r="I31" s="652">
        <f t="shared" si="6"/>
        <v>0</v>
      </c>
      <c r="J31" s="652">
        <f t="shared" si="6"/>
        <v>-7929</v>
      </c>
      <c r="K31" s="652">
        <f t="shared" si="6"/>
        <v>0</v>
      </c>
      <c r="L31" s="584">
        <f t="shared" si="1"/>
        <v>3984</v>
      </c>
      <c r="M31" s="653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1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7840</v>
      </c>
      <c r="D34" s="587">
        <f t="shared" si="7"/>
        <v>4053</v>
      </c>
      <c r="E34" s="587">
        <f t="shared" si="7"/>
        <v>0</v>
      </c>
      <c r="F34" s="587">
        <f t="shared" si="7"/>
        <v>18</v>
      </c>
      <c r="G34" s="587">
        <f t="shared" si="7"/>
        <v>0</v>
      </c>
      <c r="H34" s="587">
        <f t="shared" si="7"/>
        <v>2</v>
      </c>
      <c r="I34" s="587">
        <f t="shared" si="7"/>
        <v>0</v>
      </c>
      <c r="J34" s="587">
        <f t="shared" si="7"/>
        <v>-7929</v>
      </c>
      <c r="K34" s="587">
        <f t="shared" si="7"/>
        <v>0</v>
      </c>
      <c r="L34" s="650">
        <f t="shared" si="1"/>
        <v>3984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0" t="s">
        <v>975</v>
      </c>
      <c r="B38" s="710">
        <f>pdeReportingDate</f>
        <v>45743</v>
      </c>
      <c r="C38" s="710"/>
      <c r="D38" s="710"/>
      <c r="E38" s="710"/>
      <c r="F38" s="710"/>
      <c r="G38" s="710"/>
      <c r="H38" s="710"/>
      <c r="M38" s="169"/>
    </row>
    <row r="39" spans="1:14">
      <c r="A39" s="690"/>
      <c r="B39" s="52"/>
      <c r="C39" s="52"/>
      <c r="D39" s="52"/>
      <c r="E39" s="52"/>
      <c r="F39" s="52"/>
      <c r="G39" s="52"/>
      <c r="H39" s="52"/>
      <c r="M39" s="169"/>
    </row>
    <row r="40" spans="1:14">
      <c r="A40" s="691" t="s">
        <v>8</v>
      </c>
      <c r="B40" s="711" t="str">
        <f>authorName</f>
        <v>Мария Николова</v>
      </c>
      <c r="C40" s="711"/>
      <c r="D40" s="711"/>
      <c r="E40" s="711"/>
      <c r="F40" s="711"/>
      <c r="G40" s="711"/>
      <c r="H40" s="711"/>
      <c r="M40" s="169"/>
    </row>
    <row r="41" spans="1:14">
      <c r="A41" s="691"/>
      <c r="B41" s="80"/>
      <c r="C41" s="80"/>
      <c r="D41" s="80"/>
      <c r="E41" s="80"/>
      <c r="F41" s="80"/>
      <c r="G41" s="80"/>
      <c r="H41" s="80"/>
      <c r="M41" s="169"/>
    </row>
    <row r="42" spans="1:14">
      <c r="A42" s="691" t="s">
        <v>920</v>
      </c>
      <c r="B42" s="712"/>
      <c r="C42" s="712"/>
      <c r="D42" s="712"/>
      <c r="E42" s="712"/>
      <c r="F42" s="712"/>
      <c r="G42" s="712"/>
      <c r="H42" s="712"/>
      <c r="M42" s="169"/>
    </row>
    <row r="43" spans="1:14">
      <c r="A43" s="692"/>
      <c r="B43" s="709" t="s">
        <v>977</v>
      </c>
      <c r="C43" s="709"/>
      <c r="D43" s="709"/>
      <c r="E43" s="709"/>
      <c r="F43" s="574"/>
      <c r="G43" s="45"/>
      <c r="H43" s="42"/>
      <c r="M43" s="169"/>
    </row>
    <row r="44" spans="1:14">
      <c r="A44" s="692"/>
      <c r="B44" s="709" t="s">
        <v>977</v>
      </c>
      <c r="C44" s="709"/>
      <c r="D44" s="709"/>
      <c r="E44" s="709"/>
      <c r="F44" s="574"/>
      <c r="G44" s="45"/>
      <c r="H44" s="42"/>
      <c r="M44" s="169"/>
    </row>
    <row r="45" spans="1:14">
      <c r="A45" s="692"/>
      <c r="B45" s="709" t="s">
        <v>977</v>
      </c>
      <c r="C45" s="709"/>
      <c r="D45" s="709"/>
      <c r="E45" s="709"/>
      <c r="F45" s="574"/>
      <c r="G45" s="45"/>
      <c r="H45" s="42"/>
      <c r="M45" s="169"/>
    </row>
    <row r="46" spans="1:14">
      <c r="A46" s="692"/>
      <c r="B46" s="709" t="s">
        <v>977</v>
      </c>
      <c r="C46" s="709"/>
      <c r="D46" s="709"/>
      <c r="E46" s="709"/>
      <c r="F46" s="574"/>
      <c r="G46" s="45"/>
      <c r="H46" s="42"/>
      <c r="M46" s="169"/>
    </row>
    <row r="47" spans="1:14">
      <c r="A47" s="692"/>
      <c r="B47" s="709"/>
      <c r="C47" s="709"/>
      <c r="D47" s="709"/>
      <c r="E47" s="709"/>
      <c r="F47" s="574"/>
      <c r="G47" s="45"/>
      <c r="H47" s="42"/>
      <c r="M47" s="169"/>
    </row>
    <row r="48" spans="1:14">
      <c r="A48" s="692"/>
      <c r="B48" s="709"/>
      <c r="C48" s="709"/>
      <c r="D48" s="709"/>
      <c r="E48" s="709"/>
      <c r="F48" s="574"/>
      <c r="G48" s="45"/>
      <c r="H48" s="42"/>
      <c r="M48" s="169"/>
    </row>
    <row r="49" spans="1:13">
      <c r="A49" s="692"/>
      <c r="B49" s="709"/>
      <c r="C49" s="709"/>
      <c r="D49" s="709"/>
      <c r="E49" s="709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16" sqref="D1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УЕБ МЕДИЯ ГРУП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131387286</v>
      </c>
      <c r="B4" s="40"/>
      <c r="C4" s="23"/>
      <c r="D4" s="22"/>
    </row>
    <row r="5" spans="1:15">
      <c r="A5" s="75" t="str">
        <f>CONCATENATE("към ",TEXT(endDate,"dd.mm.yyyy")," г.")</f>
        <v>към 31.12.2024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997</v>
      </c>
      <c r="B12" s="679"/>
      <c r="C12" s="92">
        <v>120</v>
      </c>
      <c r="D12" s="92">
        <v>100</v>
      </c>
      <c r="E12" s="92"/>
      <c r="F12" s="469">
        <f>C12-E12</f>
        <v>120</v>
      </c>
    </row>
    <row r="13" spans="1:15">
      <c r="A13" s="678" t="s">
        <v>998</v>
      </c>
      <c r="B13" s="679"/>
      <c r="C13" s="92">
        <v>237</v>
      </c>
      <c r="D13" s="92">
        <v>70</v>
      </c>
      <c r="E13" s="92"/>
      <c r="F13" s="469">
        <f t="shared" ref="F13:F26" si="0">C13-E13</f>
        <v>237</v>
      </c>
    </row>
    <row r="14" spans="1:15">
      <c r="A14" s="678" t="s">
        <v>999</v>
      </c>
      <c r="B14" s="679"/>
      <c r="C14" s="92">
        <v>3300</v>
      </c>
      <c r="D14" s="92">
        <v>100</v>
      </c>
      <c r="E14" s="92"/>
      <c r="F14" s="469">
        <f t="shared" si="0"/>
        <v>3300</v>
      </c>
    </row>
    <row r="15" spans="1:15">
      <c r="A15" s="678" t="s">
        <v>1001</v>
      </c>
      <c r="B15" s="679"/>
      <c r="C15" s="92">
        <v>5</v>
      </c>
      <c r="D15" s="92">
        <v>100</v>
      </c>
      <c r="E15" s="92"/>
      <c r="F15" s="469">
        <f t="shared" si="0"/>
        <v>5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3662</v>
      </c>
      <c r="D27" s="472"/>
      <c r="E27" s="472">
        <f>SUM(E12:E26)</f>
        <v>0</v>
      </c>
      <c r="F27" s="472">
        <f>SUM(F12:F26)</f>
        <v>3662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 t="s">
        <v>1000</v>
      </c>
      <c r="B46" s="679"/>
      <c r="C46" s="92">
        <v>3</v>
      </c>
      <c r="D46" s="92">
        <v>50</v>
      </c>
      <c r="E46" s="92"/>
      <c r="F46" s="469">
        <f>C46-E46</f>
        <v>3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3</v>
      </c>
      <c r="D61" s="472"/>
      <c r="E61" s="472">
        <f>SUM(E46:E60)</f>
        <v>0</v>
      </c>
      <c r="F61" s="472">
        <f>SUM(F46:F60)</f>
        <v>3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8">
        <v>1</v>
      </c>
      <c r="B63" s="679"/>
      <c r="C63" s="92"/>
      <c r="D63" s="92"/>
      <c r="E63" s="92"/>
      <c r="F63" s="469">
        <f>C63-E63</f>
        <v>0</v>
      </c>
    </row>
    <row r="64" spans="1:6">
      <c r="A64" s="678">
        <v>2</v>
      </c>
      <c r="B64" s="679"/>
      <c r="C64" s="92"/>
      <c r="D64" s="92"/>
      <c r="E64" s="92"/>
      <c r="F64" s="469">
        <f t="shared" ref="F64:F77" si="3">C64-E64</f>
        <v>0</v>
      </c>
    </row>
    <row r="65" spans="1:6">
      <c r="A65" s="678">
        <v>3</v>
      </c>
      <c r="B65" s="679"/>
      <c r="C65" s="92"/>
      <c r="D65" s="92"/>
      <c r="E65" s="92"/>
      <c r="F65" s="469">
        <f t="shared" si="3"/>
        <v>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3665</v>
      </c>
      <c r="D79" s="472"/>
      <c r="E79" s="472">
        <f>E78+E61+E44+E27</f>
        <v>0</v>
      </c>
      <c r="F79" s="472">
        <f>F78+F61+F44+F27</f>
        <v>3665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0" t="s">
        <v>975</v>
      </c>
      <c r="B151" s="710">
        <f>pdeReportingDate</f>
        <v>45743</v>
      </c>
      <c r="C151" s="710"/>
      <c r="D151" s="710"/>
      <c r="E151" s="710"/>
      <c r="F151" s="710"/>
      <c r="G151" s="710"/>
      <c r="H151" s="710"/>
    </row>
    <row r="152" spans="1:8">
      <c r="A152" s="690"/>
      <c r="B152" s="52"/>
      <c r="C152" s="52"/>
      <c r="D152" s="52"/>
      <c r="E152" s="52"/>
      <c r="F152" s="52"/>
      <c r="G152" s="52"/>
      <c r="H152" s="52"/>
    </row>
    <row r="153" spans="1:8">
      <c r="A153" s="691" t="s">
        <v>8</v>
      </c>
      <c r="B153" s="711" t="str">
        <f>authorName</f>
        <v>Мария Николова</v>
      </c>
      <c r="C153" s="711"/>
      <c r="D153" s="711"/>
      <c r="E153" s="711"/>
      <c r="F153" s="711"/>
      <c r="G153" s="711"/>
      <c r="H153" s="711"/>
    </row>
    <row r="154" spans="1:8">
      <c r="A154" s="691"/>
      <c r="B154" s="80"/>
      <c r="C154" s="80"/>
      <c r="D154" s="80"/>
      <c r="E154" s="80"/>
      <c r="F154" s="80"/>
      <c r="G154" s="80"/>
      <c r="H154" s="80"/>
    </row>
    <row r="155" spans="1:8">
      <c r="A155" s="691" t="s">
        <v>920</v>
      </c>
      <c r="B155" s="712"/>
      <c r="C155" s="712"/>
      <c r="D155" s="712"/>
      <c r="E155" s="712"/>
      <c r="F155" s="712"/>
      <c r="G155" s="712"/>
      <c r="H155" s="712"/>
    </row>
    <row r="156" spans="1:8">
      <c r="A156" s="692"/>
      <c r="B156" s="709" t="s">
        <v>977</v>
      </c>
      <c r="C156" s="709"/>
      <c r="D156" s="709"/>
      <c r="E156" s="709"/>
      <c r="F156" s="574"/>
      <c r="G156" s="45"/>
      <c r="H156" s="42"/>
    </row>
    <row r="157" spans="1:8">
      <c r="A157" s="692"/>
      <c r="B157" s="709" t="s">
        <v>977</v>
      </c>
      <c r="C157" s="709"/>
      <c r="D157" s="709"/>
      <c r="E157" s="709"/>
      <c r="F157" s="574"/>
      <c r="G157" s="45"/>
      <c r="H157" s="42"/>
    </row>
    <row r="158" spans="1:8">
      <c r="A158" s="692"/>
      <c r="B158" s="709" t="s">
        <v>977</v>
      </c>
      <c r="C158" s="709"/>
      <c r="D158" s="709"/>
      <c r="E158" s="709"/>
      <c r="F158" s="574"/>
      <c r="G158" s="45"/>
      <c r="H158" s="42"/>
    </row>
    <row r="159" spans="1:8">
      <c r="A159" s="692"/>
      <c r="B159" s="709" t="s">
        <v>977</v>
      </c>
      <c r="C159" s="709"/>
      <c r="D159" s="709"/>
      <c r="E159" s="709"/>
      <c r="F159" s="574"/>
      <c r="G159" s="45"/>
      <c r="H159" s="42"/>
    </row>
    <row r="160" spans="1:8">
      <c r="A160" s="692"/>
      <c r="B160" s="709"/>
      <c r="C160" s="709"/>
      <c r="D160" s="709"/>
      <c r="E160" s="709"/>
      <c r="F160" s="574"/>
      <c r="G160" s="45"/>
      <c r="H160" s="42"/>
    </row>
    <row r="161" spans="1:8">
      <c r="A161" s="692"/>
      <c r="B161" s="709"/>
      <c r="C161" s="709"/>
      <c r="D161" s="709"/>
      <c r="E161" s="709"/>
      <c r="F161" s="574"/>
      <c r="G161" s="45"/>
      <c r="H161" s="42"/>
    </row>
    <row r="162" spans="1:8">
      <c r="A162" s="692"/>
      <c r="B162" s="709"/>
      <c r="C162" s="709"/>
      <c r="D162" s="709"/>
      <c r="E162" s="709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4"/>
  <sheetViews>
    <sheetView tabSelected="1" view="pageBreakPreview" topLeftCell="C16" zoomScale="80" zoomScaleNormal="85" zoomScaleSheetLayoutView="80" workbookViewId="0">
      <selection activeCell="F34" sqref="F34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УЕБ МЕДИЯ ГРУП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131387286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30" t="s">
        <v>453</v>
      </c>
      <c r="B7" s="731"/>
      <c r="C7" s="734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26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26" t="s">
        <v>513</v>
      </c>
      <c r="R7" s="728" t="s">
        <v>514</v>
      </c>
    </row>
    <row r="8" spans="1:18" s="128" customFormat="1" ht="66.75" customHeight="1">
      <c r="A8" s="732"/>
      <c r="B8" s="733"/>
      <c r="C8" s="735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7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7"/>
      <c r="R8" s="729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702"/>
      <c r="E11" s="702"/>
      <c r="F11" s="702"/>
      <c r="G11" s="329">
        <f>D11+E11-F11</f>
        <v>0</v>
      </c>
      <c r="H11" s="328"/>
      <c r="I11" s="328"/>
      <c r="J11" s="329">
        <f>G11+H11-I11</f>
        <v>0</v>
      </c>
      <c r="K11" s="704"/>
      <c r="L11" s="704"/>
      <c r="M11" s="704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702"/>
      <c r="E12" s="702"/>
      <c r="F12" s="702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704"/>
      <c r="L12" s="704"/>
      <c r="M12" s="704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702">
        <v>33</v>
      </c>
      <c r="E13" s="702"/>
      <c r="F13" s="702"/>
      <c r="G13" s="329">
        <f t="shared" si="2"/>
        <v>33</v>
      </c>
      <c r="H13" s="328"/>
      <c r="I13" s="328"/>
      <c r="J13" s="329">
        <f t="shared" si="3"/>
        <v>33</v>
      </c>
      <c r="K13" s="704">
        <v>33</v>
      </c>
      <c r="L13" s="704"/>
      <c r="M13" s="704"/>
      <c r="N13" s="329">
        <f t="shared" si="4"/>
        <v>33</v>
      </c>
      <c r="O13" s="328"/>
      <c r="P13" s="328"/>
      <c r="Q13" s="329">
        <f t="shared" si="0"/>
        <v>33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702"/>
      <c r="E14" s="702"/>
      <c r="F14" s="702"/>
      <c r="G14" s="329">
        <f t="shared" si="2"/>
        <v>0</v>
      </c>
      <c r="H14" s="328"/>
      <c r="I14" s="328"/>
      <c r="J14" s="329">
        <f t="shared" si="3"/>
        <v>0</v>
      </c>
      <c r="K14" s="704"/>
      <c r="L14" s="704"/>
      <c r="M14" s="704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702"/>
      <c r="E15" s="702"/>
      <c r="F15" s="702"/>
      <c r="G15" s="329">
        <f t="shared" si="2"/>
        <v>0</v>
      </c>
      <c r="H15" s="328"/>
      <c r="I15" s="328"/>
      <c r="J15" s="329">
        <f t="shared" si="3"/>
        <v>0</v>
      </c>
      <c r="K15" s="704"/>
      <c r="L15" s="704"/>
      <c r="M15" s="704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702">
        <v>14</v>
      </c>
      <c r="E16" s="702">
        <v>4</v>
      </c>
      <c r="F16" s="702"/>
      <c r="G16" s="329">
        <f t="shared" si="2"/>
        <v>18</v>
      </c>
      <c r="H16" s="328"/>
      <c r="I16" s="328"/>
      <c r="J16" s="329">
        <f t="shared" si="3"/>
        <v>18</v>
      </c>
      <c r="K16" s="704">
        <v>10</v>
      </c>
      <c r="L16" s="704">
        <v>1</v>
      </c>
      <c r="M16" s="704"/>
      <c r="N16" s="329">
        <f t="shared" si="4"/>
        <v>11</v>
      </c>
      <c r="O16" s="328"/>
      <c r="P16" s="328"/>
      <c r="Q16" s="329">
        <f t="shared" si="0"/>
        <v>11</v>
      </c>
      <c r="R16" s="340">
        <f t="shared" si="1"/>
        <v>7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703"/>
      <c r="E17" s="703"/>
      <c r="F17" s="703"/>
      <c r="G17" s="329">
        <f t="shared" si="2"/>
        <v>0</v>
      </c>
      <c r="H17" s="328"/>
      <c r="I17" s="328"/>
      <c r="J17" s="329">
        <f t="shared" si="3"/>
        <v>0</v>
      </c>
      <c r="K17" s="705"/>
      <c r="L17" s="705"/>
      <c r="M17" s="705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702">
        <v>31</v>
      </c>
      <c r="E18" s="702">
        <v>3</v>
      </c>
      <c r="F18" s="702"/>
      <c r="G18" s="329">
        <f t="shared" si="2"/>
        <v>34</v>
      </c>
      <c r="H18" s="328"/>
      <c r="I18" s="328"/>
      <c r="J18" s="329">
        <f t="shared" si="3"/>
        <v>34</v>
      </c>
      <c r="K18" s="704">
        <v>22</v>
      </c>
      <c r="L18" s="704">
        <v>3</v>
      </c>
      <c r="M18" s="704"/>
      <c r="N18" s="329">
        <f t="shared" si="4"/>
        <v>25</v>
      </c>
      <c r="O18" s="328"/>
      <c r="P18" s="328"/>
      <c r="Q18" s="329">
        <f t="shared" si="0"/>
        <v>25</v>
      </c>
      <c r="R18" s="340">
        <f t="shared" si="1"/>
        <v>9</v>
      </c>
    </row>
    <row r="19" spans="1:18">
      <c r="A19" s="339"/>
      <c r="B19" s="322" t="s">
        <v>544</v>
      </c>
      <c r="C19" s="156" t="s">
        <v>545</v>
      </c>
      <c r="D19" s="330">
        <f>SUM(D11:D18)</f>
        <v>78</v>
      </c>
      <c r="E19" s="330">
        <f>SUM(E11:E18)</f>
        <v>7</v>
      </c>
      <c r="F19" s="330">
        <f>SUM(F11:F18)</f>
        <v>0</v>
      </c>
      <c r="G19" s="329">
        <f t="shared" si="2"/>
        <v>85</v>
      </c>
      <c r="H19" s="330">
        <f>SUM(H11:H18)</f>
        <v>0</v>
      </c>
      <c r="I19" s="330">
        <f>SUM(I11:I18)</f>
        <v>0</v>
      </c>
      <c r="J19" s="329">
        <f t="shared" si="3"/>
        <v>85</v>
      </c>
      <c r="K19" s="330">
        <f>SUM(K11:K18)</f>
        <v>65</v>
      </c>
      <c r="L19" s="330">
        <f>SUM(L11:L18)</f>
        <v>4</v>
      </c>
      <c r="M19" s="330">
        <f>SUM(M11:M18)</f>
        <v>0</v>
      </c>
      <c r="N19" s="329">
        <f t="shared" si="4"/>
        <v>69</v>
      </c>
      <c r="O19" s="330">
        <f>SUM(O11:O18)</f>
        <v>0</v>
      </c>
      <c r="P19" s="330">
        <f>SUM(P11:P18)</f>
        <v>0</v>
      </c>
      <c r="Q19" s="329">
        <f t="shared" si="0"/>
        <v>69</v>
      </c>
      <c r="R19" s="340">
        <f t="shared" si="1"/>
        <v>16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706"/>
      <c r="E24" s="706"/>
      <c r="F24" s="706"/>
      <c r="G24" s="329">
        <f t="shared" si="2"/>
        <v>0</v>
      </c>
      <c r="H24" s="328"/>
      <c r="I24" s="328"/>
      <c r="J24" s="329">
        <f t="shared" si="3"/>
        <v>0</v>
      </c>
      <c r="K24" s="707"/>
      <c r="L24" s="707"/>
      <c r="M24" s="707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706"/>
      <c r="E25" s="706"/>
      <c r="F25" s="706"/>
      <c r="G25" s="329">
        <f t="shared" si="2"/>
        <v>0</v>
      </c>
      <c r="H25" s="328"/>
      <c r="I25" s="328"/>
      <c r="J25" s="329">
        <f t="shared" si="3"/>
        <v>0</v>
      </c>
      <c r="K25" s="707"/>
      <c r="L25" s="707"/>
      <c r="M25" s="707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706"/>
      <c r="E26" s="706"/>
      <c r="F26" s="706"/>
      <c r="G26" s="329">
        <f t="shared" si="2"/>
        <v>0</v>
      </c>
      <c r="H26" s="328"/>
      <c r="I26" s="328"/>
      <c r="J26" s="329">
        <f t="shared" si="3"/>
        <v>0</v>
      </c>
      <c r="K26" s="707"/>
      <c r="L26" s="707"/>
      <c r="M26" s="707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706">
        <v>7486</v>
      </c>
      <c r="E27" s="706">
        <f>423+6</f>
        <v>429</v>
      </c>
      <c r="F27" s="706"/>
      <c r="G27" s="329">
        <f t="shared" si="2"/>
        <v>7915</v>
      </c>
      <c r="H27" s="328"/>
      <c r="I27" s="328"/>
      <c r="J27" s="329">
        <f t="shared" si="3"/>
        <v>7915</v>
      </c>
      <c r="K27" s="707">
        <v>6001</v>
      </c>
      <c r="L27" s="707">
        <v>437</v>
      </c>
      <c r="M27" s="707"/>
      <c r="N27" s="329">
        <f>K27+L27-M27</f>
        <v>6438</v>
      </c>
      <c r="O27" s="328"/>
      <c r="P27" s="328"/>
      <c r="Q27" s="329">
        <f t="shared" si="0"/>
        <v>6438</v>
      </c>
      <c r="R27" s="340">
        <f t="shared" si="1"/>
        <v>1477</v>
      </c>
    </row>
    <row r="28" spans="1:18">
      <c r="A28" s="339"/>
      <c r="B28" s="322" t="s">
        <v>559</v>
      </c>
      <c r="C28" s="158" t="s">
        <v>560</v>
      </c>
      <c r="D28" s="332">
        <f>SUM(D24:D27)</f>
        <v>7486</v>
      </c>
      <c r="E28" s="332">
        <f t="shared" ref="E28:P28" si="5">SUM(E24:E27)</f>
        <v>429</v>
      </c>
      <c r="F28" s="332">
        <f t="shared" si="5"/>
        <v>0</v>
      </c>
      <c r="G28" s="333">
        <f t="shared" si="2"/>
        <v>7915</v>
      </c>
      <c r="H28" s="332">
        <f t="shared" si="5"/>
        <v>0</v>
      </c>
      <c r="I28" s="332">
        <f t="shared" si="5"/>
        <v>0</v>
      </c>
      <c r="J28" s="333">
        <f t="shared" si="3"/>
        <v>7915</v>
      </c>
      <c r="K28" s="332">
        <f t="shared" si="5"/>
        <v>6001</v>
      </c>
      <c r="L28" s="332">
        <f t="shared" si="5"/>
        <v>437</v>
      </c>
      <c r="M28" s="332">
        <f>SUM(M24:M27)</f>
        <v>0</v>
      </c>
      <c r="N28" s="333">
        <f t="shared" si="4"/>
        <v>6438</v>
      </c>
      <c r="O28" s="332">
        <f t="shared" si="5"/>
        <v>0</v>
      </c>
      <c r="P28" s="332">
        <f t="shared" si="5"/>
        <v>0</v>
      </c>
      <c r="Q28" s="333">
        <f t="shared" si="0"/>
        <v>6438</v>
      </c>
      <c r="R28" s="343">
        <f t="shared" si="1"/>
        <v>1477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3657</v>
      </c>
      <c r="E30" s="335">
        <f t="shared" ref="E30:P30" si="6">SUM(E31:E34)</f>
        <v>8</v>
      </c>
      <c r="F30" s="335">
        <f t="shared" si="6"/>
        <v>3</v>
      </c>
      <c r="G30" s="336">
        <f t="shared" si="2"/>
        <v>3662</v>
      </c>
      <c r="H30" s="335">
        <f t="shared" si="6"/>
        <v>0</v>
      </c>
      <c r="I30" s="335">
        <f t="shared" si="6"/>
        <v>0</v>
      </c>
      <c r="J30" s="336">
        <f t="shared" si="3"/>
        <v>3662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3662</v>
      </c>
    </row>
    <row r="31" spans="1:18">
      <c r="A31" s="339"/>
      <c r="B31" s="321" t="s">
        <v>108</v>
      </c>
      <c r="C31" s="152" t="s">
        <v>563</v>
      </c>
      <c r="D31" s="708">
        <v>3657</v>
      </c>
      <c r="E31" s="328">
        <v>5</v>
      </c>
      <c r="F31" s="328"/>
      <c r="G31" s="329">
        <f t="shared" si="2"/>
        <v>3662</v>
      </c>
      <c r="H31" s="328"/>
      <c r="I31" s="328"/>
      <c r="J31" s="329">
        <f t="shared" si="3"/>
        <v>3662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3662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>
        <v>3</v>
      </c>
      <c r="F33" s="328">
        <v>3</v>
      </c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3657</v>
      </c>
      <c r="E41" s="330">
        <f t="shared" ref="E41:P41" si="10">E30+E35+E40</f>
        <v>8</v>
      </c>
      <c r="F41" s="330">
        <f t="shared" si="10"/>
        <v>3</v>
      </c>
      <c r="G41" s="329">
        <f t="shared" si="2"/>
        <v>3662</v>
      </c>
      <c r="H41" s="330">
        <f t="shared" si="10"/>
        <v>0</v>
      </c>
      <c r="I41" s="330">
        <f t="shared" si="10"/>
        <v>0</v>
      </c>
      <c r="J41" s="329">
        <f t="shared" si="3"/>
        <v>3662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3662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11221</v>
      </c>
      <c r="E43" s="349">
        <f>E19+E20+E22+E28+E41+E42</f>
        <v>444</v>
      </c>
      <c r="F43" s="349">
        <f t="shared" ref="F43:R43" si="11">F19+F20+F22+F28+F41+F42</f>
        <v>3</v>
      </c>
      <c r="G43" s="349">
        <f t="shared" si="11"/>
        <v>11662</v>
      </c>
      <c r="H43" s="349">
        <f t="shared" si="11"/>
        <v>0</v>
      </c>
      <c r="I43" s="349">
        <f t="shared" si="11"/>
        <v>0</v>
      </c>
      <c r="J43" s="349">
        <f t="shared" si="11"/>
        <v>11662</v>
      </c>
      <c r="K43" s="349">
        <f t="shared" si="11"/>
        <v>6066</v>
      </c>
      <c r="L43" s="349">
        <f t="shared" si="11"/>
        <v>441</v>
      </c>
      <c r="M43" s="349">
        <f t="shared" si="11"/>
        <v>0</v>
      </c>
      <c r="N43" s="349">
        <f t="shared" si="11"/>
        <v>6507</v>
      </c>
      <c r="O43" s="349">
        <f t="shared" si="11"/>
        <v>0</v>
      </c>
      <c r="P43" s="349">
        <f t="shared" si="11"/>
        <v>0</v>
      </c>
      <c r="Q43" s="349">
        <f t="shared" si="11"/>
        <v>6507</v>
      </c>
      <c r="R43" s="350">
        <f t="shared" si="11"/>
        <v>5155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0" t="s">
        <v>975</v>
      </c>
      <c r="C46" s="710">
        <f>pdeReportingDate</f>
        <v>45743</v>
      </c>
      <c r="D46" s="710"/>
      <c r="E46" s="710"/>
      <c r="F46" s="710"/>
      <c r="G46" s="710"/>
      <c r="H46" s="710"/>
      <c r="I46" s="710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0"/>
      <c r="C47" s="52"/>
      <c r="D47" s="52"/>
      <c r="E47" s="52"/>
      <c r="F47" s="52"/>
      <c r="G47" s="52"/>
      <c r="H47" s="52"/>
      <c r="I47" s="52"/>
    </row>
    <row r="48" spans="1:18">
      <c r="B48" s="691" t="s">
        <v>8</v>
      </c>
      <c r="C48" s="711" t="str">
        <f>authorName</f>
        <v>Мария Николова</v>
      </c>
      <c r="D48" s="711"/>
      <c r="E48" s="711"/>
      <c r="F48" s="711"/>
      <c r="G48" s="711"/>
      <c r="H48" s="711"/>
      <c r="I48" s="711"/>
    </row>
    <row r="49" spans="2:9">
      <c r="B49" s="691"/>
      <c r="C49" s="80"/>
      <c r="D49" s="80"/>
      <c r="E49" s="80"/>
      <c r="F49" s="80"/>
      <c r="G49" s="80"/>
      <c r="H49" s="80"/>
      <c r="I49" s="80"/>
    </row>
    <row r="50" spans="2:9">
      <c r="B50" s="691" t="s">
        <v>920</v>
      </c>
      <c r="C50" s="712"/>
      <c r="D50" s="712"/>
      <c r="E50" s="712"/>
      <c r="F50" s="712"/>
      <c r="G50" s="712"/>
      <c r="H50" s="712"/>
      <c r="I50" s="712"/>
    </row>
    <row r="51" spans="2:9">
      <c r="B51" s="692"/>
      <c r="C51" s="709" t="s">
        <v>977</v>
      </c>
      <c r="D51" s="709"/>
      <c r="E51" s="709"/>
      <c r="F51" s="709"/>
      <c r="G51" s="574"/>
      <c r="H51" s="45"/>
      <c r="I51" s="42"/>
    </row>
    <row r="52" spans="2:9">
      <c r="B52" s="692"/>
      <c r="C52" s="709" t="s">
        <v>977</v>
      </c>
      <c r="D52" s="709"/>
      <c r="E52" s="709"/>
      <c r="F52" s="709"/>
      <c r="G52" s="574"/>
      <c r="H52" s="45"/>
      <c r="I52" s="42"/>
    </row>
    <row r="53" spans="2:9">
      <c r="B53" s="692"/>
      <c r="C53" s="709" t="s">
        <v>977</v>
      </c>
      <c r="D53" s="709"/>
      <c r="E53" s="709"/>
      <c r="F53" s="709"/>
      <c r="G53" s="574"/>
      <c r="H53" s="45"/>
      <c r="I53" s="42"/>
    </row>
    <row r="54" spans="2:9">
      <c r="B54" s="692"/>
      <c r="C54" s="709" t="s">
        <v>977</v>
      </c>
      <c r="D54" s="709"/>
      <c r="E54" s="709"/>
      <c r="F54" s="709"/>
      <c r="G54" s="574"/>
      <c r="H54" s="45"/>
      <c r="I54" s="42"/>
    </row>
    <row r="55" spans="2:9">
      <c r="B55" s="692"/>
      <c r="C55" s="709"/>
      <c r="D55" s="709"/>
      <c r="E55" s="709"/>
      <c r="F55" s="709"/>
      <c r="G55" s="574"/>
      <c r="H55" s="45"/>
      <c r="I55" s="42"/>
    </row>
    <row r="56" spans="2:9">
      <c r="B56" s="692"/>
      <c r="C56" s="709"/>
      <c r="D56" s="709"/>
      <c r="E56" s="709"/>
      <c r="F56" s="709"/>
      <c r="G56" s="574"/>
      <c r="H56" s="45"/>
      <c r="I56" s="42"/>
    </row>
    <row r="57" spans="2:9">
      <c r="B57" s="692"/>
      <c r="C57" s="709"/>
      <c r="D57" s="709"/>
      <c r="E57" s="709"/>
      <c r="F57" s="709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79" zoomScale="70" zoomScaleNormal="85" zoomScaleSheetLayoutView="70" workbookViewId="0">
      <selection activeCell="D98" sqref="D98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УЕБ МЕДИЯ ГРУП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131387286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9" t="s">
        <v>453</v>
      </c>
      <c r="B8" s="741" t="s">
        <v>11</v>
      </c>
      <c r="C8" s="737" t="s">
        <v>587</v>
      </c>
      <c r="D8" s="365" t="s">
        <v>588</v>
      </c>
      <c r="E8" s="366"/>
      <c r="F8" s="127"/>
    </row>
    <row r="9" spans="1:6" s="128" customFormat="1">
      <c r="A9" s="740"/>
      <c r="B9" s="742"/>
      <c r="C9" s="738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902</v>
      </c>
      <c r="D13" s="362">
        <f>SUM(D14:D16)</f>
        <v>902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>
        <v>902</v>
      </c>
      <c r="D14" s="368">
        <v>902</v>
      </c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902</v>
      </c>
      <c r="D21" s="440">
        <f>D13+D17+D18</f>
        <v>902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546</v>
      </c>
      <c r="D26" s="362">
        <f>SUM(D27:D29)</f>
        <v>546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522</v>
      </c>
      <c r="D27" s="368">
        <v>522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24</v>
      </c>
      <c r="D28" s="368">
        <v>24</v>
      </c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152</v>
      </c>
      <c r="D30" s="368">
        <v>152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3217</v>
      </c>
      <c r="D40" s="362">
        <f>SUM(D41:D44)</f>
        <v>3217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f>3214+3</f>
        <v>3217</v>
      </c>
      <c r="D44" s="368">
        <f>3214+3</f>
        <v>3217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3915</v>
      </c>
      <c r="D45" s="438">
        <f>D26+D30+D31+D33+D32+D34+D35+D40</f>
        <v>3915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4817</v>
      </c>
      <c r="D46" s="444">
        <f>D45+D23+D21+D11</f>
        <v>4817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9" t="s">
        <v>453</v>
      </c>
      <c r="B50" s="741" t="s">
        <v>11</v>
      </c>
      <c r="C50" s="743" t="s">
        <v>658</v>
      </c>
      <c r="D50" s="365" t="s">
        <v>659</v>
      </c>
      <c r="E50" s="365"/>
      <c r="F50" s="745" t="s">
        <v>660</v>
      </c>
    </row>
    <row r="51" spans="1:6" s="128" customFormat="1" ht="18" customHeight="1">
      <c r="A51" s="740"/>
      <c r="B51" s="742"/>
      <c r="C51" s="744"/>
      <c r="D51" s="130" t="s">
        <v>589</v>
      </c>
      <c r="E51" s="130" t="s">
        <v>590</v>
      </c>
      <c r="F51" s="746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 ht="31.5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4000</v>
      </c>
      <c r="D65" s="197"/>
      <c r="E65" s="136">
        <f t="shared" si="1"/>
        <v>4000</v>
      </c>
      <c r="F65" s="196"/>
    </row>
    <row r="66" spans="1:6">
      <c r="A66" s="370" t="s">
        <v>682</v>
      </c>
      <c r="B66" s="135" t="s">
        <v>683</v>
      </c>
      <c r="C66" s="197">
        <v>6</v>
      </c>
      <c r="D66" s="197"/>
      <c r="E66" s="136">
        <f t="shared" si="1"/>
        <v>6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4006</v>
      </c>
      <c r="D68" s="435">
        <f>D54+D58+D63+D64+D65+D66</f>
        <v>0</v>
      </c>
      <c r="E68" s="436">
        <f t="shared" si="1"/>
        <v>4006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 ht="31.5">
      <c r="A73" s="370" t="s">
        <v>662</v>
      </c>
      <c r="B73" s="135" t="s">
        <v>692</v>
      </c>
      <c r="C73" s="137">
        <f>SUM(C74:C76)</f>
        <v>49</v>
      </c>
      <c r="D73" s="137">
        <f>SUM(D74:D76)</f>
        <v>49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>
        <v>49</v>
      </c>
      <c r="D74" s="197">
        <v>49</v>
      </c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2087</v>
      </c>
      <c r="D82" s="138">
        <f>SUM(D83:D86)</f>
        <v>2087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2087</v>
      </c>
      <c r="D84" s="197">
        <v>2087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195</v>
      </c>
      <c r="D87" s="134">
        <f>SUM(D88:D92)+D96</f>
        <v>195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36</v>
      </c>
      <c r="D89" s="197">
        <v>36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111</v>
      </c>
      <c r="D91" s="197">
        <v>111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24</v>
      </c>
      <c r="D92" s="138">
        <f>SUM(D93:D95)</f>
        <v>24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8</v>
      </c>
      <c r="D94" s="197">
        <v>8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16</v>
      </c>
      <c r="D95" s="197">
        <v>16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24</v>
      </c>
      <c r="D96" s="197">
        <v>24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84</v>
      </c>
      <c r="D97" s="197">
        <v>84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2415</v>
      </c>
      <c r="D98" s="433">
        <f>D87+D82+D77+D73+D97</f>
        <v>2415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6421</v>
      </c>
      <c r="D99" s="427">
        <f>D98+D70+D68</f>
        <v>2415</v>
      </c>
      <c r="E99" s="427">
        <f>E98+E70+E68</f>
        <v>4006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6" t="s">
        <v>841</v>
      </c>
      <c r="B109" s="736"/>
      <c r="C109" s="736"/>
      <c r="D109" s="736"/>
      <c r="E109" s="736"/>
      <c r="F109" s="73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0" t="s">
        <v>975</v>
      </c>
      <c r="B111" s="710">
        <f>pdeReportingDate</f>
        <v>45743</v>
      </c>
      <c r="C111" s="710"/>
      <c r="D111" s="710"/>
      <c r="E111" s="710"/>
      <c r="F111" s="710"/>
      <c r="G111" s="52"/>
      <c r="H111" s="52"/>
    </row>
    <row r="112" spans="1:27">
      <c r="A112" s="690"/>
      <c r="B112" s="710"/>
      <c r="C112" s="710"/>
      <c r="D112" s="710"/>
      <c r="E112" s="710"/>
      <c r="F112" s="710"/>
      <c r="G112" s="52"/>
      <c r="H112" s="52"/>
    </row>
    <row r="113" spans="1:8">
      <c r="A113" s="691" t="s">
        <v>8</v>
      </c>
      <c r="B113" s="711" t="str">
        <f>authorName</f>
        <v>Мария Николова</v>
      </c>
      <c r="C113" s="711"/>
      <c r="D113" s="711"/>
      <c r="E113" s="711"/>
      <c r="F113" s="711"/>
      <c r="G113" s="80"/>
      <c r="H113" s="80"/>
    </row>
    <row r="114" spans="1:8">
      <c r="A114" s="691"/>
      <c r="B114" s="711"/>
      <c r="C114" s="711"/>
      <c r="D114" s="711"/>
      <c r="E114" s="711"/>
      <c r="F114" s="711"/>
      <c r="G114" s="80"/>
      <c r="H114" s="80"/>
    </row>
    <row r="115" spans="1:8">
      <c r="A115" s="691" t="s">
        <v>920</v>
      </c>
      <c r="B115" s="712"/>
      <c r="C115" s="712"/>
      <c r="D115" s="712"/>
      <c r="E115" s="712"/>
      <c r="F115" s="712"/>
      <c r="G115" s="82"/>
      <c r="H115" s="82"/>
    </row>
    <row r="116" spans="1:8" ht="15.75" customHeight="1">
      <c r="A116" s="692"/>
      <c r="B116" s="709" t="s">
        <v>977</v>
      </c>
      <c r="C116" s="709"/>
      <c r="D116" s="709"/>
      <c r="E116" s="709"/>
      <c r="F116" s="709"/>
      <c r="G116" s="692"/>
      <c r="H116" s="692"/>
    </row>
    <row r="117" spans="1:8" ht="15.75" customHeight="1">
      <c r="A117" s="692"/>
      <c r="B117" s="709" t="s">
        <v>977</v>
      </c>
      <c r="C117" s="709"/>
      <c r="D117" s="709"/>
      <c r="E117" s="709"/>
      <c r="F117" s="709"/>
      <c r="G117" s="692"/>
      <c r="H117" s="692"/>
    </row>
    <row r="118" spans="1:8" ht="15.75" customHeight="1">
      <c r="A118" s="692"/>
      <c r="B118" s="709" t="s">
        <v>977</v>
      </c>
      <c r="C118" s="709"/>
      <c r="D118" s="709"/>
      <c r="E118" s="709"/>
      <c r="F118" s="709"/>
      <c r="G118" s="692"/>
      <c r="H118" s="692"/>
    </row>
    <row r="119" spans="1:8" ht="15.75" customHeight="1">
      <c r="A119" s="692"/>
      <c r="B119" s="709" t="s">
        <v>977</v>
      </c>
      <c r="C119" s="709"/>
      <c r="D119" s="709"/>
      <c r="E119" s="709"/>
      <c r="F119" s="709"/>
      <c r="G119" s="692"/>
      <c r="H119" s="692"/>
    </row>
    <row r="120" spans="1:8">
      <c r="A120" s="692"/>
      <c r="B120" s="709"/>
      <c r="C120" s="709"/>
      <c r="D120" s="709"/>
      <c r="E120" s="709"/>
      <c r="F120" s="709"/>
      <c r="G120" s="692"/>
      <c r="H120" s="692"/>
    </row>
    <row r="121" spans="1:8">
      <c r="A121" s="692"/>
      <c r="B121" s="709"/>
      <c r="C121" s="709"/>
      <c r="D121" s="709"/>
      <c r="E121" s="709"/>
      <c r="F121" s="709"/>
      <c r="G121" s="692"/>
      <c r="H121" s="692"/>
    </row>
    <row r="122" spans="1:8">
      <c r="A122" s="692"/>
      <c r="B122" s="709"/>
      <c r="C122" s="709"/>
      <c r="D122" s="709"/>
      <c r="E122" s="709"/>
      <c r="F122" s="709"/>
      <c r="G122" s="692"/>
      <c r="H122" s="69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B1" zoomScale="85" zoomScaleNormal="85" zoomScaleSheetLayoutView="85" workbookViewId="0">
      <selection activeCell="F27" sqref="F27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УЕБ МЕДИЯ ГРУП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131387286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9" t="s">
        <v>453</v>
      </c>
      <c r="B8" s="75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50"/>
      <c r="B9" s="755"/>
      <c r="C9" s="752" t="s">
        <v>756</v>
      </c>
      <c r="D9" s="752" t="s">
        <v>757</v>
      </c>
      <c r="E9" s="752" t="s">
        <v>758</v>
      </c>
      <c r="F9" s="752" t="s">
        <v>759</v>
      </c>
      <c r="G9" s="113" t="s">
        <v>760</v>
      </c>
      <c r="H9" s="113"/>
      <c r="I9" s="753" t="s">
        <v>842</v>
      </c>
    </row>
    <row r="10" spans="1:22" s="112" customFormat="1" ht="24" customHeight="1">
      <c r="A10" s="750"/>
      <c r="B10" s="755"/>
      <c r="C10" s="752"/>
      <c r="D10" s="752"/>
      <c r="E10" s="752"/>
      <c r="F10" s="752"/>
      <c r="G10" s="115" t="s">
        <v>516</v>
      </c>
      <c r="H10" s="115" t="s">
        <v>517</v>
      </c>
      <c r="I10" s="75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17</v>
      </c>
      <c r="D26" s="449"/>
      <c r="E26" s="449"/>
      <c r="F26" s="449">
        <v>2</v>
      </c>
      <c r="G26" s="449"/>
      <c r="H26" s="449"/>
      <c r="I26" s="450">
        <f t="shared" si="0"/>
        <v>2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17</v>
      </c>
      <c r="D27" s="456">
        <f t="shared" si="2"/>
        <v>0</v>
      </c>
      <c r="E27" s="456">
        <f t="shared" si="2"/>
        <v>0</v>
      </c>
      <c r="F27" s="456">
        <f t="shared" si="2"/>
        <v>2</v>
      </c>
      <c r="G27" s="456">
        <f t="shared" si="2"/>
        <v>0</v>
      </c>
      <c r="H27" s="456">
        <f t="shared" si="2"/>
        <v>0</v>
      </c>
      <c r="I27" s="457">
        <f t="shared" si="0"/>
        <v>2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51" t="s">
        <v>843</v>
      </c>
      <c r="B29" s="751"/>
      <c r="C29" s="751"/>
      <c r="D29" s="751"/>
      <c r="E29" s="751"/>
      <c r="F29" s="751"/>
      <c r="G29" s="751"/>
      <c r="H29" s="751"/>
      <c r="I29" s="75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0" t="s">
        <v>975</v>
      </c>
      <c r="B31" s="710">
        <f>pdeReportingDate</f>
        <v>45743</v>
      </c>
      <c r="C31" s="710"/>
      <c r="D31" s="710"/>
      <c r="E31" s="710"/>
      <c r="F31" s="710"/>
      <c r="G31" s="124"/>
      <c r="H31" s="124"/>
      <c r="I31" s="124"/>
    </row>
    <row r="32" spans="1:16" s="116" customFormat="1">
      <c r="A32" s="690"/>
      <c r="B32" s="710"/>
      <c r="C32" s="710"/>
      <c r="D32" s="710"/>
      <c r="E32" s="710"/>
      <c r="F32" s="710"/>
      <c r="G32" s="124"/>
      <c r="H32" s="124"/>
      <c r="I32" s="124"/>
    </row>
    <row r="33" spans="1:9" s="116" customFormat="1">
      <c r="A33" s="691" t="s">
        <v>8</v>
      </c>
      <c r="B33" s="711" t="str">
        <f>authorName</f>
        <v>Мария Николова</v>
      </c>
      <c r="C33" s="711"/>
      <c r="D33" s="711"/>
      <c r="E33" s="711"/>
      <c r="F33" s="711"/>
      <c r="G33" s="124"/>
      <c r="H33" s="124"/>
      <c r="I33" s="124"/>
    </row>
    <row r="34" spans="1:9" s="116" customFormat="1">
      <c r="A34" s="691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1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2"/>
      <c r="B36" s="709" t="s">
        <v>977</v>
      </c>
      <c r="C36" s="709"/>
      <c r="D36" s="709"/>
      <c r="E36" s="709"/>
      <c r="F36" s="709"/>
      <c r="G36" s="709"/>
      <c r="H36" s="709"/>
      <c r="I36" s="709"/>
    </row>
    <row r="37" spans="1:9" s="116" customFormat="1" ht="15.75" customHeight="1">
      <c r="A37" s="692"/>
      <c r="B37" s="709" t="s">
        <v>977</v>
      </c>
      <c r="C37" s="709"/>
      <c r="D37" s="709"/>
      <c r="E37" s="709"/>
      <c r="F37" s="709"/>
      <c r="G37" s="709"/>
      <c r="H37" s="709"/>
      <c r="I37" s="709"/>
    </row>
    <row r="38" spans="1:9" s="116" customFormat="1" ht="15.75" customHeight="1">
      <c r="A38" s="692"/>
      <c r="B38" s="709" t="s">
        <v>977</v>
      </c>
      <c r="C38" s="709"/>
      <c r="D38" s="709"/>
      <c r="E38" s="709"/>
      <c r="F38" s="709"/>
      <c r="G38" s="709"/>
      <c r="H38" s="709"/>
      <c r="I38" s="709"/>
    </row>
    <row r="39" spans="1:9" s="116" customFormat="1" ht="15.75" customHeight="1">
      <c r="A39" s="692"/>
      <c r="B39" s="709" t="s">
        <v>977</v>
      </c>
      <c r="C39" s="709"/>
      <c r="D39" s="709"/>
      <c r="E39" s="709"/>
      <c r="F39" s="709"/>
      <c r="G39" s="709"/>
      <c r="H39" s="709"/>
      <c r="I39" s="709"/>
    </row>
    <row r="40" spans="1:9" s="116" customFormat="1">
      <c r="A40" s="692"/>
      <c r="B40" s="709"/>
      <c r="C40" s="709"/>
      <c r="D40" s="709"/>
      <c r="E40" s="709"/>
      <c r="F40" s="709"/>
      <c r="G40" s="709"/>
      <c r="H40" s="709"/>
      <c r="I40" s="709"/>
    </row>
    <row r="41" spans="1:9" s="116" customFormat="1">
      <c r="A41" s="692"/>
      <c r="B41" s="709"/>
      <c r="C41" s="709"/>
      <c r="D41" s="709"/>
      <c r="E41" s="709"/>
      <c r="F41" s="709"/>
      <c r="G41" s="709"/>
      <c r="H41" s="709"/>
      <c r="I41" s="709"/>
    </row>
    <row r="42" spans="1:9" s="116" customFormat="1">
      <c r="A42" s="692"/>
      <c r="B42" s="709"/>
      <c r="C42" s="709"/>
      <c r="D42" s="709"/>
      <c r="E42" s="709"/>
      <c r="F42" s="709"/>
      <c r="G42" s="709"/>
      <c r="H42" s="709"/>
      <c r="I42" s="709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1" t="s">
        <v>933</v>
      </c>
      <c r="B1" s="662"/>
      <c r="C1" s="662"/>
      <c r="D1" s="662"/>
      <c r="E1" s="662"/>
      <c r="F1" s="662"/>
      <c r="G1" s="662"/>
      <c r="H1" s="662"/>
      <c r="I1" s="662"/>
      <c r="J1" s="663"/>
    </row>
    <row r="2" spans="1:10" ht="15.75">
      <c r="A2" s="662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62"/>
      <c r="C2" s="662"/>
      <c r="D2" s="662"/>
      <c r="E2" s="662"/>
      <c r="F2" s="662"/>
      <c r="G2" s="662"/>
      <c r="H2" s="662"/>
      <c r="I2" s="662"/>
      <c r="J2" s="663"/>
    </row>
    <row r="3" spans="1:10" ht="15.75">
      <c r="A3" s="662" t="str">
        <f>CONCATENATE("за периода от ",TEXT(startDate,"dd.mm.yyyy г.")," до ",TEXT(endDate,"dd.mm.yyyy г."))</f>
        <v>за периода от 01.01.2024 г. до 31.12.2024 г.</v>
      </c>
      <c r="B3" s="664"/>
      <c r="C3" s="664"/>
      <c r="D3" s="664"/>
      <c r="E3" s="664"/>
      <c r="F3" s="664"/>
      <c r="G3" s="664"/>
      <c r="H3" s="664"/>
      <c r="I3" s="664"/>
      <c r="J3" s="665"/>
    </row>
    <row r="5" spans="1:10" ht="25.5" customHeight="1">
      <c r="A5" s="668" t="s">
        <v>934</v>
      </c>
      <c r="B5" s="670" t="s">
        <v>936</v>
      </c>
      <c r="C5" s="671" t="s">
        <v>938</v>
      </c>
      <c r="D5" s="672" t="s">
        <v>940</v>
      </c>
      <c r="E5" s="671" t="s">
        <v>939</v>
      </c>
      <c r="F5" s="670" t="s">
        <v>937</v>
      </c>
      <c r="G5" s="669" t="s">
        <v>935</v>
      </c>
    </row>
    <row r="6" spans="1:10" ht="18.75" customHeight="1">
      <c r="A6" s="675" t="s">
        <v>982</v>
      </c>
      <c r="B6" s="666" t="s">
        <v>945</v>
      </c>
      <c r="C6" s="673">
        <f>'1-Баланс'!C95</f>
        <v>10405</v>
      </c>
      <c r="D6" s="674">
        <f t="shared" ref="D6:D15" si="0">C6-E6</f>
        <v>0</v>
      </c>
      <c r="E6" s="673">
        <f>'1-Баланс'!G95</f>
        <v>10405</v>
      </c>
      <c r="F6" s="667" t="s">
        <v>946</v>
      </c>
      <c r="G6" s="675" t="s">
        <v>982</v>
      </c>
    </row>
    <row r="7" spans="1:10" ht="18.75" customHeight="1">
      <c r="A7" s="675" t="s">
        <v>982</v>
      </c>
      <c r="B7" s="666" t="s">
        <v>944</v>
      </c>
      <c r="C7" s="673">
        <f>'1-Баланс'!G37</f>
        <v>3984</v>
      </c>
      <c r="D7" s="674">
        <f t="shared" si="0"/>
        <v>-3856</v>
      </c>
      <c r="E7" s="673">
        <f>'1-Баланс'!G18</f>
        <v>7840</v>
      </c>
      <c r="F7" s="667" t="s">
        <v>455</v>
      </c>
      <c r="G7" s="675" t="s">
        <v>982</v>
      </c>
    </row>
    <row r="8" spans="1:10" ht="18.75" customHeight="1">
      <c r="A8" s="675" t="s">
        <v>982</v>
      </c>
      <c r="B8" s="666" t="s">
        <v>942</v>
      </c>
      <c r="C8" s="673">
        <f>ABS('1-Баланс'!G32)-ABS('1-Баланс'!G33)</f>
        <v>-36</v>
      </c>
      <c r="D8" s="674">
        <f t="shared" si="0"/>
        <v>0</v>
      </c>
      <c r="E8" s="673">
        <f>ABS('2-Отчет за доходите'!C44)-ABS('2-Отчет за доходите'!G44)</f>
        <v>-36</v>
      </c>
      <c r="F8" s="667" t="s">
        <v>943</v>
      </c>
      <c r="G8" s="676" t="s">
        <v>984</v>
      </c>
    </row>
    <row r="9" spans="1:10" ht="18.75" customHeight="1">
      <c r="A9" s="675" t="s">
        <v>982</v>
      </c>
      <c r="B9" s="666" t="s">
        <v>948</v>
      </c>
      <c r="C9" s="673">
        <f>'1-Баланс'!D92</f>
        <v>313</v>
      </c>
      <c r="D9" s="674">
        <f t="shared" si="0"/>
        <v>0</v>
      </c>
      <c r="E9" s="673">
        <f>'3-Отчет за паричния поток'!C45</f>
        <v>313</v>
      </c>
      <c r="F9" s="667" t="s">
        <v>947</v>
      </c>
      <c r="G9" s="676" t="s">
        <v>983</v>
      </c>
    </row>
    <row r="10" spans="1:10" ht="18.75" customHeight="1">
      <c r="A10" s="675" t="s">
        <v>982</v>
      </c>
      <c r="B10" s="666" t="s">
        <v>949</v>
      </c>
      <c r="C10" s="673">
        <f>'1-Баланс'!C92</f>
        <v>186</v>
      </c>
      <c r="D10" s="674">
        <f t="shared" si="0"/>
        <v>0</v>
      </c>
      <c r="E10" s="673">
        <f>'3-Отчет за паричния поток'!C46</f>
        <v>186</v>
      </c>
      <c r="F10" s="667" t="s">
        <v>950</v>
      </c>
      <c r="G10" s="676" t="s">
        <v>983</v>
      </c>
    </row>
    <row r="11" spans="1:10" ht="18.75" customHeight="1">
      <c r="A11" s="675" t="s">
        <v>982</v>
      </c>
      <c r="B11" s="666" t="s">
        <v>944</v>
      </c>
      <c r="C11" s="673">
        <f>'1-Баланс'!G37</f>
        <v>3984</v>
      </c>
      <c r="D11" s="674">
        <f t="shared" si="0"/>
        <v>0</v>
      </c>
      <c r="E11" s="673">
        <f>'4-Отчет за собствения капитал'!L34</f>
        <v>3984</v>
      </c>
      <c r="F11" s="667" t="s">
        <v>951</v>
      </c>
      <c r="G11" s="676" t="s">
        <v>985</v>
      </c>
    </row>
    <row r="12" spans="1:10" ht="18.75" customHeight="1">
      <c r="A12" s="675" t="s">
        <v>982</v>
      </c>
      <c r="B12" s="666" t="s">
        <v>952</v>
      </c>
      <c r="C12" s="673">
        <f>'1-Баланс'!C36</f>
        <v>3662</v>
      </c>
      <c r="D12" s="674">
        <f t="shared" si="0"/>
        <v>0</v>
      </c>
      <c r="E12" s="673">
        <f>'Справка 5'!C27+'Справка 5'!C97</f>
        <v>3662</v>
      </c>
      <c r="F12" s="667" t="s">
        <v>956</v>
      </c>
      <c r="G12" s="676" t="s">
        <v>986</v>
      </c>
    </row>
    <row r="13" spans="1:10" ht="18.75" customHeight="1">
      <c r="A13" s="675" t="s">
        <v>982</v>
      </c>
      <c r="B13" s="666" t="s">
        <v>953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7" t="s">
        <v>957</v>
      </c>
      <c r="G13" s="676" t="s">
        <v>986</v>
      </c>
    </row>
    <row r="14" spans="1:10" ht="18.75" customHeight="1">
      <c r="A14" s="675" t="s">
        <v>982</v>
      </c>
      <c r="B14" s="666" t="s">
        <v>954</v>
      </c>
      <c r="C14" s="673">
        <f>'1-Баланс'!C38</f>
        <v>0</v>
      </c>
      <c r="D14" s="674">
        <f t="shared" si="0"/>
        <v>-3</v>
      </c>
      <c r="E14" s="673">
        <f>'Справка 5'!C61+'Справка 5'!C131</f>
        <v>3</v>
      </c>
      <c r="F14" s="667" t="s">
        <v>958</v>
      </c>
      <c r="G14" s="676" t="s">
        <v>986</v>
      </c>
    </row>
    <row r="15" spans="1:10" ht="18.75" customHeight="1">
      <c r="A15" s="675" t="s">
        <v>982</v>
      </c>
      <c r="B15" s="666" t="s">
        <v>955</v>
      </c>
      <c r="C15" s="673">
        <f>'1-Баланс'!C39</f>
        <v>0</v>
      </c>
      <c r="D15" s="674">
        <f t="shared" si="0"/>
        <v>0</v>
      </c>
      <c r="E15" s="673">
        <f>'Справка 5'!C148+'Справка 5'!C78</f>
        <v>0</v>
      </c>
      <c r="F15" s="667" t="s">
        <v>959</v>
      </c>
      <c r="G15" s="676" t="s">
        <v>986</v>
      </c>
    </row>
  </sheetData>
  <sheetProtection insertRows="0"/>
  <conditionalFormatting sqref="D6:D15">
    <cfRule type="cellIs" dxfId="2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4" t="s">
        <v>881</v>
      </c>
      <c r="B2" s="642"/>
      <c r="C2" s="642"/>
      <c r="D2" s="643"/>
    </row>
    <row r="3" spans="1:5" ht="31.5">
      <c r="A3" s="592">
        <v>1</v>
      </c>
      <c r="B3" s="590" t="s">
        <v>885</v>
      </c>
      <c r="C3" s="591" t="s">
        <v>884</v>
      </c>
      <c r="D3" s="641">
        <f>(ABS('1-Баланс'!G32)-ABS('1-Баланс'!G33))/'2-Отчет за доходите'!G16</f>
        <v>-2.1595680863827234E-2</v>
      </c>
      <c r="E3" s="645"/>
    </row>
    <row r="4" spans="1:5" ht="31.5">
      <c r="A4" s="592">
        <v>2</v>
      </c>
      <c r="B4" s="590" t="s">
        <v>911</v>
      </c>
      <c r="C4" s="591" t="s">
        <v>888</v>
      </c>
      <c r="D4" s="641">
        <f>(ABS('1-Баланс'!G32)-ABS('1-Баланс'!G33))/'1-Баланс'!G37</f>
        <v>-9.0361445783132526E-3</v>
      </c>
    </row>
    <row r="5" spans="1:5" ht="31.5">
      <c r="A5" s="592">
        <v>3</v>
      </c>
      <c r="B5" s="590" t="s">
        <v>889</v>
      </c>
      <c r="C5" s="591" t="s">
        <v>890</v>
      </c>
      <c r="D5" s="641">
        <f>(ABS('1-Баланс'!G32)-ABS('1-Баланс'!G33))/('1-Баланс'!G56+'1-Баланс'!G79)</f>
        <v>-5.6066033328142032E-3</v>
      </c>
    </row>
    <row r="6" spans="1:5" ht="31.5">
      <c r="A6" s="592">
        <v>4</v>
      </c>
      <c r="B6" s="590" t="s">
        <v>912</v>
      </c>
      <c r="C6" s="591" t="s">
        <v>891</v>
      </c>
      <c r="D6" s="641">
        <f>(ABS('1-Баланс'!G32)-ABS('1-Баланс'!G33))/('1-Баланс'!C95)</f>
        <v>-3.4598750600672752E-3</v>
      </c>
    </row>
    <row r="7" spans="1:5" ht="24" customHeight="1">
      <c r="A7" s="644" t="s">
        <v>892</v>
      </c>
      <c r="B7" s="642"/>
      <c r="C7" s="642"/>
      <c r="D7" s="643"/>
    </row>
    <row r="8" spans="1:5" ht="31.5">
      <c r="A8" s="592">
        <v>5</v>
      </c>
      <c r="B8" s="590" t="s">
        <v>893</v>
      </c>
      <c r="C8" s="591" t="s">
        <v>894</v>
      </c>
      <c r="D8" s="640">
        <f>'2-Отчет за доходите'!G36/'2-Отчет за доходите'!C36</f>
        <v>0.95427251732101614</v>
      </c>
    </row>
    <row r="9" spans="1:5" ht="24" customHeight="1">
      <c r="A9" s="644" t="s">
        <v>895</v>
      </c>
      <c r="B9" s="642"/>
      <c r="C9" s="642"/>
      <c r="D9" s="643"/>
    </row>
    <row r="10" spans="1:5" ht="31.5">
      <c r="A10" s="592">
        <v>6</v>
      </c>
      <c r="B10" s="590" t="s">
        <v>896</v>
      </c>
      <c r="C10" s="591" t="s">
        <v>897</v>
      </c>
      <c r="D10" s="640">
        <f>'1-Баланс'!C94/'1-Баланс'!G79</f>
        <v>1.6989648033126294</v>
      </c>
    </row>
    <row r="11" spans="1:5" ht="63">
      <c r="A11" s="592">
        <v>7</v>
      </c>
      <c r="B11" s="590" t="s">
        <v>898</v>
      </c>
      <c r="C11" s="591" t="s">
        <v>964</v>
      </c>
      <c r="D11" s="640">
        <f>('1-Баланс'!C76+'1-Баланс'!C85+'1-Баланс'!C92)/'1-Баланс'!G79</f>
        <v>1.6977225672877847</v>
      </c>
    </row>
    <row r="12" spans="1:5" ht="47.25">
      <c r="A12" s="592">
        <v>8</v>
      </c>
      <c r="B12" s="590" t="s">
        <v>899</v>
      </c>
      <c r="C12" s="591" t="s">
        <v>965</v>
      </c>
      <c r="D12" s="640">
        <f>('1-Баланс'!C85+'1-Баланс'!C92)/'1-Баланс'!G79</f>
        <v>7.7846790890269149E-2</v>
      </c>
    </row>
    <row r="13" spans="1:5" ht="31.5">
      <c r="A13" s="592">
        <v>9</v>
      </c>
      <c r="B13" s="590" t="s">
        <v>900</v>
      </c>
      <c r="C13" s="591" t="s">
        <v>901</v>
      </c>
      <c r="D13" s="640">
        <f>'1-Баланс'!C92/'1-Баланс'!G79</f>
        <v>7.7018633540372666E-2</v>
      </c>
    </row>
    <row r="14" spans="1:5" ht="24" customHeight="1">
      <c r="A14" s="644" t="s">
        <v>902</v>
      </c>
      <c r="B14" s="642"/>
      <c r="C14" s="642"/>
      <c r="D14" s="643"/>
    </row>
    <row r="15" spans="1:5" ht="31.5">
      <c r="A15" s="592">
        <v>10</v>
      </c>
      <c r="B15" s="590" t="s">
        <v>916</v>
      </c>
      <c r="C15" s="591" t="s">
        <v>903</v>
      </c>
      <c r="D15" s="640">
        <f>'2-Отчет за доходите'!G16/('1-Баланс'!C20+'1-Баланс'!C21+'1-Баланс'!C22+'1-Баланс'!C28+'1-Баланс'!C65)</f>
        <v>1.1165438713998661</v>
      </c>
    </row>
    <row r="16" spans="1:5" ht="31.5">
      <c r="A16" s="647">
        <v>11</v>
      </c>
      <c r="B16" s="590" t="s">
        <v>902</v>
      </c>
      <c r="C16" s="591" t="s">
        <v>915</v>
      </c>
      <c r="D16" s="648">
        <f>'2-Отчет за доходите'!G16/('1-Баланс'!C95)</f>
        <v>0.16021143680922634</v>
      </c>
    </row>
    <row r="17" spans="1:5" ht="24" customHeight="1">
      <c r="A17" s="644" t="s">
        <v>905</v>
      </c>
      <c r="B17" s="642"/>
      <c r="C17" s="642"/>
      <c r="D17" s="643"/>
    </row>
    <row r="18" spans="1:5" ht="31.5">
      <c r="A18" s="592">
        <v>12</v>
      </c>
      <c r="B18" s="590" t="s">
        <v>931</v>
      </c>
      <c r="C18" s="591" t="s">
        <v>904</v>
      </c>
      <c r="D18" s="640">
        <f>'1-Баланс'!G56/('1-Баланс'!G37+'1-Баланс'!G56)</f>
        <v>0.50137672090112639</v>
      </c>
    </row>
    <row r="19" spans="1:5" ht="31.5">
      <c r="A19" s="592">
        <v>13</v>
      </c>
      <c r="B19" s="590" t="s">
        <v>932</v>
      </c>
      <c r="C19" s="591" t="s">
        <v>906</v>
      </c>
      <c r="D19" s="640">
        <f>D4/D5</f>
        <v>1.6116967871485943</v>
      </c>
    </row>
    <row r="20" spans="1:5" ht="31.5">
      <c r="A20" s="592">
        <v>14</v>
      </c>
      <c r="B20" s="590" t="s">
        <v>907</v>
      </c>
      <c r="C20" s="591" t="s">
        <v>908</v>
      </c>
      <c r="D20" s="640">
        <f>D6/D5</f>
        <v>0.6171071600192215</v>
      </c>
    </row>
    <row r="21" spans="1:5" ht="15.75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427</v>
      </c>
      <c r="E21" s="694"/>
    </row>
    <row r="22" spans="1:5" ht="47.25">
      <c r="A22" s="592">
        <v>16</v>
      </c>
      <c r="B22" s="590" t="s">
        <v>913</v>
      </c>
      <c r="C22" s="591" t="s">
        <v>914</v>
      </c>
      <c r="D22" s="646">
        <f>D21/'1-Баланс'!G37</f>
        <v>0.10717871485943775</v>
      </c>
    </row>
    <row r="23" spans="1:5" ht="31.5">
      <c r="A23" s="592">
        <v>17</v>
      </c>
      <c r="B23" s="590" t="s">
        <v>978</v>
      </c>
      <c r="C23" s="591" t="s">
        <v>979</v>
      </c>
      <c r="D23" s="646">
        <f>(D21+'2-Отчет за доходите'!C14)/'2-Отчет за доходите'!G31</f>
        <v>0.42013552758954503</v>
      </c>
    </row>
    <row r="24" spans="1:5" ht="31.5">
      <c r="A24" s="592">
        <v>18</v>
      </c>
      <c r="B24" s="590" t="s">
        <v>980</v>
      </c>
      <c r="C24" s="591" t="s">
        <v>981</v>
      </c>
      <c r="D24" s="646">
        <f>('1-Баланс'!G56+'1-Баланс'!G79)/(D21+'2-Отчет за доходите'!C14)</f>
        <v>7.3974654377880187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Уеб медия груп АД</v>
      </c>
      <c r="B3" s="105" t="str">
        <f t="shared" ref="B3:B34" si="1">pdeBulstat</f>
        <v>131387286</v>
      </c>
      <c r="C3" s="581">
        <f t="shared" ref="C3:C34" si="2">endDate</f>
        <v>45657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Уеб медия груп АД</v>
      </c>
      <c r="B4" s="105" t="str">
        <f t="shared" si="1"/>
        <v>131387286</v>
      </c>
      <c r="C4" s="581">
        <f t="shared" si="2"/>
        <v>45657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Уеб медия груп АД</v>
      </c>
      <c r="B5" s="105" t="str">
        <f t="shared" si="1"/>
        <v>131387286</v>
      </c>
      <c r="C5" s="581">
        <f t="shared" si="2"/>
        <v>45657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Уеб медия груп АД</v>
      </c>
      <c r="B6" s="105" t="str">
        <f t="shared" si="1"/>
        <v>131387286</v>
      </c>
      <c r="C6" s="581">
        <f t="shared" si="2"/>
        <v>45657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Уеб медия груп АД</v>
      </c>
      <c r="B7" s="105" t="str">
        <f t="shared" si="1"/>
        <v>131387286</v>
      </c>
      <c r="C7" s="581">
        <f t="shared" si="2"/>
        <v>45657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Уеб медия груп АД</v>
      </c>
      <c r="B8" s="105" t="str">
        <f t="shared" si="1"/>
        <v>131387286</v>
      </c>
      <c r="C8" s="581">
        <f t="shared" si="2"/>
        <v>45657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7</v>
      </c>
    </row>
    <row r="9" spans="1:14">
      <c r="A9" s="105" t="str">
        <f t="shared" si="0"/>
        <v>Уеб медия груп АД</v>
      </c>
      <c r="B9" s="105" t="str">
        <f t="shared" si="1"/>
        <v>131387286</v>
      </c>
      <c r="C9" s="581">
        <f t="shared" si="2"/>
        <v>45657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Уеб медия груп АД</v>
      </c>
      <c r="B10" s="105" t="str">
        <f t="shared" si="1"/>
        <v>131387286</v>
      </c>
      <c r="C10" s="581">
        <f t="shared" si="2"/>
        <v>45657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9</v>
      </c>
    </row>
    <row r="11" spans="1:14">
      <c r="A11" s="105" t="str">
        <f t="shared" si="0"/>
        <v>Уеб медия груп АД</v>
      </c>
      <c r="B11" s="105" t="str">
        <f t="shared" si="1"/>
        <v>131387286</v>
      </c>
      <c r="C11" s="581">
        <f t="shared" si="2"/>
        <v>45657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16</v>
      </c>
    </row>
    <row r="12" spans="1:14">
      <c r="A12" s="105" t="str">
        <f t="shared" si="0"/>
        <v>Уеб медия груп АД</v>
      </c>
      <c r="B12" s="105" t="str">
        <f t="shared" si="1"/>
        <v>131387286</v>
      </c>
      <c r="C12" s="581">
        <f t="shared" si="2"/>
        <v>45657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Уеб медия груп АД</v>
      </c>
      <c r="B13" s="105" t="str">
        <f t="shared" si="1"/>
        <v>131387286</v>
      </c>
      <c r="C13" s="581">
        <f t="shared" si="2"/>
        <v>45657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Уеб медия груп АД</v>
      </c>
      <c r="B14" s="105" t="str">
        <f t="shared" si="1"/>
        <v>131387286</v>
      </c>
      <c r="C14" s="581">
        <f t="shared" si="2"/>
        <v>45657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Уеб медия груп АД</v>
      </c>
      <c r="B15" s="105" t="str">
        <f t="shared" si="1"/>
        <v>131387286</v>
      </c>
      <c r="C15" s="581">
        <f t="shared" si="2"/>
        <v>45657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Уеб медия груп АД</v>
      </c>
      <c r="B16" s="105" t="str">
        <f t="shared" si="1"/>
        <v>131387286</v>
      </c>
      <c r="C16" s="581">
        <f t="shared" si="2"/>
        <v>45657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Уеб медия груп АД</v>
      </c>
      <c r="B17" s="105" t="str">
        <f t="shared" si="1"/>
        <v>131387286</v>
      </c>
      <c r="C17" s="581">
        <f t="shared" si="2"/>
        <v>45657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1477</v>
      </c>
    </row>
    <row r="18" spans="1:8">
      <c r="A18" s="105" t="str">
        <f t="shared" si="0"/>
        <v>Уеб медия груп АД</v>
      </c>
      <c r="B18" s="105" t="str">
        <f t="shared" si="1"/>
        <v>131387286</v>
      </c>
      <c r="C18" s="581">
        <f t="shared" si="2"/>
        <v>45657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1477</v>
      </c>
    </row>
    <row r="19" spans="1:8">
      <c r="A19" s="105" t="str">
        <f t="shared" si="0"/>
        <v>Уеб медия груп АД</v>
      </c>
      <c r="B19" s="105" t="str">
        <f t="shared" si="1"/>
        <v>131387286</v>
      </c>
      <c r="C19" s="581">
        <f t="shared" si="2"/>
        <v>45657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Уеб медия груп АД</v>
      </c>
      <c r="B20" s="105" t="str">
        <f t="shared" si="1"/>
        <v>131387286</v>
      </c>
      <c r="C20" s="581">
        <f t="shared" si="2"/>
        <v>45657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Уеб медия груп АД</v>
      </c>
      <c r="B21" s="105" t="str">
        <f t="shared" si="1"/>
        <v>131387286</v>
      </c>
      <c r="C21" s="581">
        <f t="shared" si="2"/>
        <v>45657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Уеб медия груп АД</v>
      </c>
      <c r="B22" s="105" t="str">
        <f t="shared" si="1"/>
        <v>131387286</v>
      </c>
      <c r="C22" s="581">
        <f t="shared" si="2"/>
        <v>45657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3662</v>
      </c>
    </row>
    <row r="23" spans="1:8">
      <c r="A23" s="105" t="str">
        <f t="shared" si="0"/>
        <v>Уеб медия груп АД</v>
      </c>
      <c r="B23" s="105" t="str">
        <f t="shared" si="1"/>
        <v>131387286</v>
      </c>
      <c r="C23" s="581">
        <f t="shared" si="2"/>
        <v>45657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3662</v>
      </c>
    </row>
    <row r="24" spans="1:8">
      <c r="A24" s="105" t="str">
        <f t="shared" si="0"/>
        <v>Уеб медия груп АД</v>
      </c>
      <c r="B24" s="105" t="str">
        <f t="shared" si="1"/>
        <v>131387286</v>
      </c>
      <c r="C24" s="581">
        <f t="shared" si="2"/>
        <v>45657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Уеб медия груп АД</v>
      </c>
      <c r="B25" s="105" t="str">
        <f t="shared" si="1"/>
        <v>131387286</v>
      </c>
      <c r="C25" s="581">
        <f t="shared" si="2"/>
        <v>45657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Уеб медия груп АД</v>
      </c>
      <c r="B26" s="105" t="str">
        <f t="shared" si="1"/>
        <v>131387286</v>
      </c>
      <c r="C26" s="581">
        <f t="shared" si="2"/>
        <v>45657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Уеб медия груп АД</v>
      </c>
      <c r="B27" s="105" t="str">
        <f t="shared" si="1"/>
        <v>131387286</v>
      </c>
      <c r="C27" s="581">
        <f t="shared" si="2"/>
        <v>45657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Уеб медия груп АД</v>
      </c>
      <c r="B28" s="105" t="str">
        <f t="shared" si="1"/>
        <v>131387286</v>
      </c>
      <c r="C28" s="581">
        <f t="shared" si="2"/>
        <v>45657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Уеб медия груп АД</v>
      </c>
      <c r="B29" s="105" t="str">
        <f t="shared" si="1"/>
        <v>131387286</v>
      </c>
      <c r="C29" s="581">
        <f t="shared" si="2"/>
        <v>45657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Уеб медия груп АД</v>
      </c>
      <c r="B30" s="105" t="str">
        <f t="shared" si="1"/>
        <v>131387286</v>
      </c>
      <c r="C30" s="581">
        <f t="shared" si="2"/>
        <v>45657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Уеб медия груп АД</v>
      </c>
      <c r="B31" s="105" t="str">
        <f t="shared" si="1"/>
        <v>131387286</v>
      </c>
      <c r="C31" s="581">
        <f t="shared" si="2"/>
        <v>45657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Уеб медия груп АД</v>
      </c>
      <c r="B32" s="105" t="str">
        <f t="shared" si="1"/>
        <v>131387286</v>
      </c>
      <c r="C32" s="581">
        <f t="shared" si="2"/>
        <v>45657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Уеб медия груп АД</v>
      </c>
      <c r="B33" s="105" t="str">
        <f t="shared" si="1"/>
        <v>131387286</v>
      </c>
      <c r="C33" s="581">
        <f t="shared" si="2"/>
        <v>45657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3662</v>
      </c>
    </row>
    <row r="34" spans="1:8">
      <c r="A34" s="105" t="str">
        <f t="shared" si="0"/>
        <v>Уеб медия груп АД</v>
      </c>
      <c r="B34" s="105" t="str">
        <f t="shared" si="1"/>
        <v>131387286</v>
      </c>
      <c r="C34" s="581">
        <f t="shared" si="2"/>
        <v>45657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Уеб медия груп АД</v>
      </c>
      <c r="B35" s="105" t="str">
        <f t="shared" ref="B35:B66" si="4">pdeBulstat</f>
        <v>131387286</v>
      </c>
      <c r="C35" s="581">
        <f t="shared" ref="C35:C66" si="5">endDate</f>
        <v>45657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902</v>
      </c>
    </row>
    <row r="36" spans="1:8">
      <c r="A36" s="105" t="str">
        <f t="shared" si="3"/>
        <v>Уеб медия груп АД</v>
      </c>
      <c r="B36" s="105" t="str">
        <f t="shared" si="4"/>
        <v>131387286</v>
      </c>
      <c r="C36" s="581">
        <f t="shared" si="5"/>
        <v>45657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Уеб медия груп АД</v>
      </c>
      <c r="B37" s="105" t="str">
        <f t="shared" si="4"/>
        <v>131387286</v>
      </c>
      <c r="C37" s="581">
        <f t="shared" si="5"/>
        <v>45657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Уеб медия груп АД</v>
      </c>
      <c r="B38" s="105" t="str">
        <f t="shared" si="4"/>
        <v>131387286</v>
      </c>
      <c r="C38" s="581">
        <f t="shared" si="5"/>
        <v>45657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902</v>
      </c>
    </row>
    <row r="39" spans="1:8">
      <c r="A39" s="105" t="str">
        <f t="shared" si="3"/>
        <v>Уеб медия груп АД</v>
      </c>
      <c r="B39" s="105" t="str">
        <f t="shared" si="4"/>
        <v>131387286</v>
      </c>
      <c r="C39" s="581">
        <f t="shared" si="5"/>
        <v>45657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Уеб медия груп АД</v>
      </c>
      <c r="B40" s="105" t="str">
        <f t="shared" si="4"/>
        <v>131387286</v>
      </c>
      <c r="C40" s="581">
        <f t="shared" si="5"/>
        <v>45657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245</v>
      </c>
    </row>
    <row r="41" spans="1:8">
      <c r="A41" s="105" t="str">
        <f t="shared" si="3"/>
        <v>Уеб медия груп АД</v>
      </c>
      <c r="B41" s="105" t="str">
        <f t="shared" si="4"/>
        <v>131387286</v>
      </c>
      <c r="C41" s="581">
        <f t="shared" si="5"/>
        <v>45657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6302</v>
      </c>
    </row>
    <row r="42" spans="1:8">
      <c r="A42" s="105" t="str">
        <f t="shared" si="3"/>
        <v>Уеб медия груп АД</v>
      </c>
      <c r="B42" s="105" t="str">
        <f t="shared" si="4"/>
        <v>131387286</v>
      </c>
      <c r="C42" s="581">
        <f t="shared" si="5"/>
        <v>45657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Уеб медия груп АД</v>
      </c>
      <c r="B43" s="105" t="str">
        <f t="shared" si="4"/>
        <v>131387286</v>
      </c>
      <c r="C43" s="581">
        <f t="shared" si="5"/>
        <v>45657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Уеб медия груп АД</v>
      </c>
      <c r="B44" s="105" t="str">
        <f t="shared" si="4"/>
        <v>131387286</v>
      </c>
      <c r="C44" s="581">
        <f t="shared" si="5"/>
        <v>45657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Уеб медия груп АД</v>
      </c>
      <c r="B45" s="105" t="str">
        <f t="shared" si="4"/>
        <v>131387286</v>
      </c>
      <c r="C45" s="581">
        <f t="shared" si="5"/>
        <v>45657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Уеб медия груп АД</v>
      </c>
      <c r="B46" s="105" t="str">
        <f t="shared" si="4"/>
        <v>131387286</v>
      </c>
      <c r="C46" s="581">
        <f t="shared" si="5"/>
        <v>45657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Уеб медия груп АД</v>
      </c>
      <c r="B47" s="105" t="str">
        <f t="shared" si="4"/>
        <v>131387286</v>
      </c>
      <c r="C47" s="581">
        <f t="shared" si="5"/>
        <v>45657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Уеб медия груп АД</v>
      </c>
      <c r="B48" s="105" t="str">
        <f t="shared" si="4"/>
        <v>131387286</v>
      </c>
      <c r="C48" s="581">
        <f t="shared" si="5"/>
        <v>45657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Уеб медия груп АД</v>
      </c>
      <c r="B49" s="105" t="str">
        <f t="shared" si="4"/>
        <v>131387286</v>
      </c>
      <c r="C49" s="581">
        <f t="shared" si="5"/>
        <v>45657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546</v>
      </c>
    </row>
    <row r="50" spans="1:8">
      <c r="A50" s="105" t="str">
        <f t="shared" si="3"/>
        <v>Уеб медия груп АД</v>
      </c>
      <c r="B50" s="105" t="str">
        <f t="shared" si="4"/>
        <v>131387286</v>
      </c>
      <c r="C50" s="581">
        <f t="shared" si="5"/>
        <v>45657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152</v>
      </c>
    </row>
    <row r="51" spans="1:8">
      <c r="A51" s="105" t="str">
        <f t="shared" si="3"/>
        <v>Уеб медия груп АД</v>
      </c>
      <c r="B51" s="105" t="str">
        <f t="shared" si="4"/>
        <v>131387286</v>
      </c>
      <c r="C51" s="581">
        <f t="shared" si="5"/>
        <v>45657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Уеб медия груп АД</v>
      </c>
      <c r="B52" s="105" t="str">
        <f t="shared" si="4"/>
        <v>131387286</v>
      </c>
      <c r="C52" s="581">
        <f t="shared" si="5"/>
        <v>45657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Уеб медия груп АД</v>
      </c>
      <c r="B53" s="105" t="str">
        <f t="shared" si="4"/>
        <v>131387286</v>
      </c>
      <c r="C53" s="581">
        <f t="shared" si="5"/>
        <v>45657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Уеб медия груп АД</v>
      </c>
      <c r="B54" s="105" t="str">
        <f t="shared" si="4"/>
        <v>131387286</v>
      </c>
      <c r="C54" s="581">
        <f t="shared" si="5"/>
        <v>45657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Уеб медия груп АД</v>
      </c>
      <c r="B55" s="105" t="str">
        <f t="shared" si="4"/>
        <v>131387286</v>
      </c>
      <c r="C55" s="581">
        <f t="shared" si="5"/>
        <v>45657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Уеб медия груп АД</v>
      </c>
      <c r="B56" s="105" t="str">
        <f t="shared" si="4"/>
        <v>131387286</v>
      </c>
      <c r="C56" s="581">
        <f t="shared" si="5"/>
        <v>45657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3214</v>
      </c>
    </row>
    <row r="57" spans="1:8">
      <c r="A57" s="105" t="str">
        <f t="shared" si="3"/>
        <v>Уеб медия груп АД</v>
      </c>
      <c r="B57" s="105" t="str">
        <f t="shared" si="4"/>
        <v>131387286</v>
      </c>
      <c r="C57" s="581">
        <f t="shared" si="5"/>
        <v>45657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3912</v>
      </c>
    </row>
    <row r="58" spans="1:8">
      <c r="A58" s="105" t="str">
        <f t="shared" si="3"/>
        <v>Уеб медия груп АД</v>
      </c>
      <c r="B58" s="105" t="str">
        <f t="shared" si="4"/>
        <v>131387286</v>
      </c>
      <c r="C58" s="581">
        <f t="shared" si="5"/>
        <v>45657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Уеб медия груп АД</v>
      </c>
      <c r="B59" s="105" t="str">
        <f t="shared" si="4"/>
        <v>131387286</v>
      </c>
      <c r="C59" s="581">
        <f t="shared" si="5"/>
        <v>45657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Уеб медия груп АД</v>
      </c>
      <c r="B60" s="105" t="str">
        <f t="shared" si="4"/>
        <v>131387286</v>
      </c>
      <c r="C60" s="581">
        <f t="shared" si="5"/>
        <v>45657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Уеб медия груп АД</v>
      </c>
      <c r="B61" s="105" t="str">
        <f t="shared" si="4"/>
        <v>131387286</v>
      </c>
      <c r="C61" s="581">
        <f t="shared" si="5"/>
        <v>45657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Уеб медия груп АД</v>
      </c>
      <c r="B62" s="105" t="str">
        <f t="shared" si="4"/>
        <v>131387286</v>
      </c>
      <c r="C62" s="581">
        <f t="shared" si="5"/>
        <v>45657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2</v>
      </c>
    </row>
    <row r="63" spans="1:8">
      <c r="A63" s="105" t="str">
        <f t="shared" si="3"/>
        <v>Уеб медия груп АД</v>
      </c>
      <c r="B63" s="105" t="str">
        <f t="shared" si="4"/>
        <v>131387286</v>
      </c>
      <c r="C63" s="581">
        <f t="shared" si="5"/>
        <v>45657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Уеб медия груп АД</v>
      </c>
      <c r="B64" s="105" t="str">
        <f t="shared" si="4"/>
        <v>131387286</v>
      </c>
      <c r="C64" s="581">
        <f t="shared" si="5"/>
        <v>45657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</v>
      </c>
    </row>
    <row r="65" spans="1:8">
      <c r="A65" s="105" t="str">
        <f t="shared" si="3"/>
        <v>Уеб медия груп АД</v>
      </c>
      <c r="B65" s="105" t="str">
        <f t="shared" si="4"/>
        <v>131387286</v>
      </c>
      <c r="C65" s="581">
        <f t="shared" si="5"/>
        <v>45657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0</v>
      </c>
    </row>
    <row r="66" spans="1:8">
      <c r="A66" s="105" t="str">
        <f t="shared" si="3"/>
        <v>Уеб медия груп АД</v>
      </c>
      <c r="B66" s="105" t="str">
        <f t="shared" si="4"/>
        <v>131387286</v>
      </c>
      <c r="C66" s="581">
        <f t="shared" si="5"/>
        <v>45657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186</v>
      </c>
    </row>
    <row r="67" spans="1:8">
      <c r="A67" s="105" t="str">
        <f t="shared" ref="A67:A98" si="6">pdeName</f>
        <v>Уеб медия груп АД</v>
      </c>
      <c r="B67" s="105" t="str">
        <f t="shared" ref="B67:B98" si="7">pdeBulstat</f>
        <v>131387286</v>
      </c>
      <c r="C67" s="581">
        <f t="shared" ref="C67:C98" si="8">endDate</f>
        <v>45657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Уеб медия груп АД</v>
      </c>
      <c r="B68" s="105" t="str">
        <f t="shared" si="7"/>
        <v>131387286</v>
      </c>
      <c r="C68" s="581">
        <f t="shared" si="8"/>
        <v>45657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Уеб медия груп АД</v>
      </c>
      <c r="B69" s="105" t="str">
        <f t="shared" si="7"/>
        <v>131387286</v>
      </c>
      <c r="C69" s="581">
        <f t="shared" si="8"/>
        <v>45657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186</v>
      </c>
    </row>
    <row r="70" spans="1:8">
      <c r="A70" s="105" t="str">
        <f t="shared" si="6"/>
        <v>Уеб медия груп АД</v>
      </c>
      <c r="B70" s="105" t="str">
        <f t="shared" si="7"/>
        <v>131387286</v>
      </c>
      <c r="C70" s="581">
        <f t="shared" si="8"/>
        <v>45657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3</v>
      </c>
    </row>
    <row r="71" spans="1:8">
      <c r="A71" s="105" t="str">
        <f t="shared" si="6"/>
        <v>Уеб медия груп АД</v>
      </c>
      <c r="B71" s="105" t="str">
        <f t="shared" si="7"/>
        <v>131387286</v>
      </c>
      <c r="C71" s="581">
        <f t="shared" si="8"/>
        <v>45657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4103</v>
      </c>
    </row>
    <row r="72" spans="1:8">
      <c r="A72" s="105" t="str">
        <f t="shared" si="6"/>
        <v>Уеб медия груп АД</v>
      </c>
      <c r="B72" s="105" t="str">
        <f t="shared" si="7"/>
        <v>131387286</v>
      </c>
      <c r="C72" s="581">
        <f t="shared" si="8"/>
        <v>45657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10405</v>
      </c>
    </row>
    <row r="73" spans="1:8">
      <c r="A73" s="105" t="str">
        <f t="shared" si="6"/>
        <v>Уеб медия груп АД</v>
      </c>
      <c r="B73" s="105" t="str">
        <f t="shared" si="7"/>
        <v>131387286</v>
      </c>
      <c r="C73" s="581">
        <f t="shared" si="8"/>
        <v>45657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7840</v>
      </c>
    </row>
    <row r="74" spans="1:8">
      <c r="A74" s="105" t="str">
        <f t="shared" si="6"/>
        <v>Уеб медия груп АД</v>
      </c>
      <c r="B74" s="105" t="str">
        <f t="shared" si="7"/>
        <v>131387286</v>
      </c>
      <c r="C74" s="581">
        <f t="shared" si="8"/>
        <v>45657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7840</v>
      </c>
    </row>
    <row r="75" spans="1:8">
      <c r="A75" s="105" t="str">
        <f t="shared" si="6"/>
        <v>Уеб медия груп АД</v>
      </c>
      <c r="B75" s="105" t="str">
        <f t="shared" si="7"/>
        <v>131387286</v>
      </c>
      <c r="C75" s="581">
        <f t="shared" si="8"/>
        <v>45657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Уеб медия груп АД</v>
      </c>
      <c r="B76" s="105" t="str">
        <f t="shared" si="7"/>
        <v>131387286</v>
      </c>
      <c r="C76" s="581">
        <f t="shared" si="8"/>
        <v>45657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Уеб медия груп АД</v>
      </c>
      <c r="B77" s="105" t="str">
        <f t="shared" si="7"/>
        <v>131387286</v>
      </c>
      <c r="C77" s="581">
        <f t="shared" si="8"/>
        <v>45657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Уеб медия груп АД</v>
      </c>
      <c r="B78" s="105" t="str">
        <f t="shared" si="7"/>
        <v>131387286</v>
      </c>
      <c r="C78" s="581">
        <f t="shared" si="8"/>
        <v>45657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Уеб медия груп АД</v>
      </c>
      <c r="B79" s="105" t="str">
        <f t="shared" si="7"/>
        <v>131387286</v>
      </c>
      <c r="C79" s="581">
        <f t="shared" si="8"/>
        <v>45657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7840</v>
      </c>
    </row>
    <row r="80" spans="1:8">
      <c r="A80" s="105" t="str">
        <f t="shared" si="6"/>
        <v>Уеб медия груп АД</v>
      </c>
      <c r="B80" s="105" t="str">
        <f t="shared" si="7"/>
        <v>131387286</v>
      </c>
      <c r="C80" s="581">
        <f t="shared" si="8"/>
        <v>45657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4053</v>
      </c>
    </row>
    <row r="81" spans="1:8">
      <c r="A81" s="105" t="str">
        <f t="shared" si="6"/>
        <v>Уеб медия груп АД</v>
      </c>
      <c r="B81" s="105" t="str">
        <f t="shared" si="7"/>
        <v>131387286</v>
      </c>
      <c r="C81" s="581">
        <f t="shared" si="8"/>
        <v>45657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Уеб медия груп АД</v>
      </c>
      <c r="B82" s="105" t="str">
        <f t="shared" si="7"/>
        <v>131387286</v>
      </c>
      <c r="C82" s="581">
        <f t="shared" si="8"/>
        <v>45657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20</v>
      </c>
    </row>
    <row r="83" spans="1:8">
      <c r="A83" s="105" t="str">
        <f t="shared" si="6"/>
        <v>Уеб медия груп АД</v>
      </c>
      <c r="B83" s="105" t="str">
        <f t="shared" si="7"/>
        <v>131387286</v>
      </c>
      <c r="C83" s="581">
        <f t="shared" si="8"/>
        <v>45657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18</v>
      </c>
    </row>
    <row r="84" spans="1:8">
      <c r="A84" s="105" t="str">
        <f t="shared" si="6"/>
        <v>Уеб медия груп АД</v>
      </c>
      <c r="B84" s="105" t="str">
        <f t="shared" si="7"/>
        <v>131387286</v>
      </c>
      <c r="C84" s="581">
        <f t="shared" si="8"/>
        <v>45657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Уеб медия груп АД</v>
      </c>
      <c r="B85" s="105" t="str">
        <f t="shared" si="7"/>
        <v>131387286</v>
      </c>
      <c r="C85" s="581">
        <f t="shared" si="8"/>
        <v>45657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2</v>
      </c>
    </row>
    <row r="86" spans="1:8">
      <c r="A86" s="105" t="str">
        <f t="shared" si="6"/>
        <v>Уеб медия груп АД</v>
      </c>
      <c r="B86" s="105" t="str">
        <f t="shared" si="7"/>
        <v>131387286</v>
      </c>
      <c r="C86" s="581">
        <f t="shared" si="8"/>
        <v>45657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4073</v>
      </c>
    </row>
    <row r="87" spans="1:8">
      <c r="A87" s="105" t="str">
        <f t="shared" si="6"/>
        <v>Уеб медия груп АД</v>
      </c>
      <c r="B87" s="105" t="str">
        <f t="shared" si="7"/>
        <v>131387286</v>
      </c>
      <c r="C87" s="581">
        <f t="shared" si="8"/>
        <v>45657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-7893</v>
      </c>
    </row>
    <row r="88" spans="1:8">
      <c r="A88" s="105" t="str">
        <f t="shared" si="6"/>
        <v>Уеб медия груп АД</v>
      </c>
      <c r="B88" s="105" t="str">
        <f t="shared" si="7"/>
        <v>131387286</v>
      </c>
      <c r="C88" s="581">
        <f t="shared" si="8"/>
        <v>45657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Уеб медия груп АД</v>
      </c>
      <c r="B89" s="105" t="str">
        <f t="shared" si="7"/>
        <v>131387286</v>
      </c>
      <c r="C89" s="581">
        <f t="shared" si="8"/>
        <v>45657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-7893</v>
      </c>
    </row>
    <row r="90" spans="1:8">
      <c r="A90" s="105" t="str">
        <f t="shared" si="6"/>
        <v>Уеб медия груп АД</v>
      </c>
      <c r="B90" s="105" t="str">
        <f t="shared" si="7"/>
        <v>131387286</v>
      </c>
      <c r="C90" s="581">
        <f t="shared" si="8"/>
        <v>45657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Уеб медия груп АД</v>
      </c>
      <c r="B91" s="105" t="str">
        <f t="shared" si="7"/>
        <v>131387286</v>
      </c>
      <c r="C91" s="581">
        <f t="shared" si="8"/>
        <v>45657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Уеб медия груп АД</v>
      </c>
      <c r="B92" s="105" t="str">
        <f t="shared" si="7"/>
        <v>131387286</v>
      </c>
      <c r="C92" s="581">
        <f t="shared" si="8"/>
        <v>45657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-36</v>
      </c>
    </row>
    <row r="93" spans="1:8">
      <c r="A93" s="105" t="str">
        <f t="shared" si="6"/>
        <v>Уеб медия груп АД</v>
      </c>
      <c r="B93" s="105" t="str">
        <f t="shared" si="7"/>
        <v>131387286</v>
      </c>
      <c r="C93" s="581">
        <f t="shared" si="8"/>
        <v>45657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-7929</v>
      </c>
    </row>
    <row r="94" spans="1:8">
      <c r="A94" s="105" t="str">
        <f t="shared" si="6"/>
        <v>Уеб медия груп АД</v>
      </c>
      <c r="B94" s="105" t="str">
        <f t="shared" si="7"/>
        <v>131387286</v>
      </c>
      <c r="C94" s="581">
        <f t="shared" si="8"/>
        <v>45657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3984</v>
      </c>
    </row>
    <row r="95" spans="1:8">
      <c r="A95" s="105" t="str">
        <f t="shared" si="6"/>
        <v>Уеб медия груп АД</v>
      </c>
      <c r="B95" s="105" t="str">
        <f t="shared" si="7"/>
        <v>131387286</v>
      </c>
      <c r="C95" s="581">
        <f t="shared" si="8"/>
        <v>45657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Уеб медия груп АД</v>
      </c>
      <c r="B96" s="105" t="str">
        <f t="shared" si="7"/>
        <v>131387286</v>
      </c>
      <c r="C96" s="581">
        <f t="shared" si="8"/>
        <v>45657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Уеб медия груп АД</v>
      </c>
      <c r="B97" s="105" t="str">
        <f t="shared" si="7"/>
        <v>131387286</v>
      </c>
      <c r="C97" s="581">
        <f t="shared" si="8"/>
        <v>45657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Уеб медия груп АД</v>
      </c>
      <c r="B98" s="105" t="str">
        <f t="shared" si="7"/>
        <v>131387286</v>
      </c>
      <c r="C98" s="581">
        <f t="shared" si="8"/>
        <v>45657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Уеб медия груп АД</v>
      </c>
      <c r="B99" s="105" t="str">
        <f t="shared" ref="B99:B125" si="10">pdeBulstat</f>
        <v>131387286</v>
      </c>
      <c r="C99" s="581">
        <f t="shared" ref="C99:C125" si="11">endDate</f>
        <v>45657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Уеб медия груп АД</v>
      </c>
      <c r="B100" s="105" t="str">
        <f t="shared" si="10"/>
        <v>131387286</v>
      </c>
      <c r="C100" s="581">
        <f t="shared" si="11"/>
        <v>45657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4000</v>
      </c>
    </row>
    <row r="101" spans="1:8">
      <c r="A101" s="105" t="str">
        <f t="shared" si="9"/>
        <v>Уеб медия груп АД</v>
      </c>
      <c r="B101" s="105" t="str">
        <f t="shared" si="10"/>
        <v>131387286</v>
      </c>
      <c r="C101" s="581">
        <f t="shared" si="11"/>
        <v>45657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6</v>
      </c>
    </row>
    <row r="102" spans="1:8">
      <c r="A102" s="105" t="str">
        <f t="shared" si="9"/>
        <v>Уеб медия груп АД</v>
      </c>
      <c r="B102" s="105" t="str">
        <f t="shared" si="10"/>
        <v>131387286</v>
      </c>
      <c r="C102" s="581">
        <f t="shared" si="11"/>
        <v>45657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4006</v>
      </c>
    </row>
    <row r="103" spans="1:8">
      <c r="A103" s="105" t="str">
        <f t="shared" si="9"/>
        <v>Уеб медия груп АД</v>
      </c>
      <c r="B103" s="105" t="str">
        <f t="shared" si="10"/>
        <v>131387286</v>
      </c>
      <c r="C103" s="581">
        <f t="shared" si="11"/>
        <v>45657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Уеб медия груп АД</v>
      </c>
      <c r="B104" s="105" t="str">
        <f t="shared" si="10"/>
        <v>131387286</v>
      </c>
      <c r="C104" s="581">
        <f t="shared" si="11"/>
        <v>45657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Уеб медия груп АД</v>
      </c>
      <c r="B105" s="105" t="str">
        <f t="shared" si="10"/>
        <v>131387286</v>
      </c>
      <c r="C105" s="581">
        <f t="shared" si="11"/>
        <v>45657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Уеб медия груп АД</v>
      </c>
      <c r="B106" s="105" t="str">
        <f t="shared" si="10"/>
        <v>131387286</v>
      </c>
      <c r="C106" s="581">
        <f t="shared" si="11"/>
        <v>45657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Уеб медия груп АД</v>
      </c>
      <c r="B107" s="105" t="str">
        <f t="shared" si="10"/>
        <v>131387286</v>
      </c>
      <c r="C107" s="581">
        <f t="shared" si="11"/>
        <v>45657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4006</v>
      </c>
    </row>
    <row r="108" spans="1:8">
      <c r="A108" s="105" t="str">
        <f t="shared" si="9"/>
        <v>Уеб медия груп АД</v>
      </c>
      <c r="B108" s="105" t="str">
        <f t="shared" si="10"/>
        <v>131387286</v>
      </c>
      <c r="C108" s="581">
        <f t="shared" si="11"/>
        <v>45657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Уеб медия груп АД</v>
      </c>
      <c r="B109" s="105" t="str">
        <f t="shared" si="10"/>
        <v>131387286</v>
      </c>
      <c r="C109" s="581">
        <f t="shared" si="11"/>
        <v>45657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2087</v>
      </c>
    </row>
    <row r="110" spans="1:8">
      <c r="A110" s="105" t="str">
        <f t="shared" si="9"/>
        <v>Уеб медия груп АД</v>
      </c>
      <c r="B110" s="105" t="str">
        <f t="shared" si="10"/>
        <v>131387286</v>
      </c>
      <c r="C110" s="581">
        <f t="shared" si="11"/>
        <v>45657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244</v>
      </c>
    </row>
    <row r="111" spans="1:8">
      <c r="A111" s="105" t="str">
        <f t="shared" si="9"/>
        <v>Уеб медия груп АД</v>
      </c>
      <c r="B111" s="105" t="str">
        <f t="shared" si="10"/>
        <v>131387286</v>
      </c>
      <c r="C111" s="581">
        <f t="shared" si="11"/>
        <v>45657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49</v>
      </c>
    </row>
    <row r="112" spans="1:8">
      <c r="A112" s="105" t="str">
        <f t="shared" si="9"/>
        <v>Уеб медия груп АД</v>
      </c>
      <c r="B112" s="105" t="str">
        <f t="shared" si="10"/>
        <v>131387286</v>
      </c>
      <c r="C112" s="581">
        <f t="shared" si="11"/>
        <v>45657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Уеб медия груп АД</v>
      </c>
      <c r="B113" s="105" t="str">
        <f t="shared" si="10"/>
        <v>131387286</v>
      </c>
      <c r="C113" s="581">
        <f t="shared" si="11"/>
        <v>45657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36</v>
      </c>
    </row>
    <row r="114" spans="1:8">
      <c r="A114" s="105" t="str">
        <f t="shared" si="9"/>
        <v>Уеб медия груп АД</v>
      </c>
      <c r="B114" s="105" t="str">
        <f t="shared" si="10"/>
        <v>131387286</v>
      </c>
      <c r="C114" s="581">
        <f t="shared" si="11"/>
        <v>45657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Уеб медия груп АД</v>
      </c>
      <c r="B115" s="105" t="str">
        <f t="shared" si="10"/>
        <v>131387286</v>
      </c>
      <c r="C115" s="581">
        <f t="shared" si="11"/>
        <v>45657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111</v>
      </c>
    </row>
    <row r="116" spans="1:8">
      <c r="A116" s="105" t="str">
        <f t="shared" si="9"/>
        <v>Уеб медия груп АД</v>
      </c>
      <c r="B116" s="105" t="str">
        <f t="shared" si="10"/>
        <v>131387286</v>
      </c>
      <c r="C116" s="581">
        <f t="shared" si="11"/>
        <v>45657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24</v>
      </c>
    </row>
    <row r="117" spans="1:8">
      <c r="A117" s="105" t="str">
        <f t="shared" si="9"/>
        <v>Уеб медия груп АД</v>
      </c>
      <c r="B117" s="105" t="str">
        <f t="shared" si="10"/>
        <v>131387286</v>
      </c>
      <c r="C117" s="581">
        <f t="shared" si="11"/>
        <v>45657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24</v>
      </c>
    </row>
    <row r="118" spans="1:8">
      <c r="A118" s="105" t="str">
        <f t="shared" si="9"/>
        <v>Уеб медия груп АД</v>
      </c>
      <c r="B118" s="105" t="str">
        <f t="shared" si="10"/>
        <v>131387286</v>
      </c>
      <c r="C118" s="581">
        <f t="shared" si="11"/>
        <v>45657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4</v>
      </c>
    </row>
    <row r="119" spans="1:8">
      <c r="A119" s="105" t="str">
        <f t="shared" si="9"/>
        <v>Уеб медия груп АД</v>
      </c>
      <c r="B119" s="105" t="str">
        <f t="shared" si="10"/>
        <v>131387286</v>
      </c>
      <c r="C119" s="581">
        <f t="shared" si="11"/>
        <v>45657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Уеб медия груп АД</v>
      </c>
      <c r="B120" s="105" t="str">
        <f t="shared" si="10"/>
        <v>131387286</v>
      </c>
      <c r="C120" s="581">
        <f t="shared" si="11"/>
        <v>45657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2335</v>
      </c>
    </row>
    <row r="121" spans="1:8">
      <c r="A121" s="105" t="str">
        <f t="shared" si="9"/>
        <v>Уеб медия груп АД</v>
      </c>
      <c r="B121" s="105" t="str">
        <f t="shared" si="10"/>
        <v>131387286</v>
      </c>
      <c r="C121" s="581">
        <f t="shared" si="11"/>
        <v>45657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Уеб медия груп АД</v>
      </c>
      <c r="B122" s="105" t="str">
        <f t="shared" si="10"/>
        <v>131387286</v>
      </c>
      <c r="C122" s="581">
        <f t="shared" si="11"/>
        <v>45657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80</v>
      </c>
    </row>
    <row r="123" spans="1:8">
      <c r="A123" s="105" t="str">
        <f t="shared" si="9"/>
        <v>Уеб медия груп АД</v>
      </c>
      <c r="B123" s="105" t="str">
        <f t="shared" si="10"/>
        <v>131387286</v>
      </c>
      <c r="C123" s="581">
        <f t="shared" si="11"/>
        <v>45657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Уеб медия груп АД</v>
      </c>
      <c r="B124" s="105" t="str">
        <f t="shared" si="10"/>
        <v>131387286</v>
      </c>
      <c r="C124" s="581">
        <f t="shared" si="11"/>
        <v>45657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2415</v>
      </c>
    </row>
    <row r="125" spans="1:8">
      <c r="A125" s="105" t="str">
        <f t="shared" si="9"/>
        <v>Уеб медия груп АД</v>
      </c>
      <c r="B125" s="105" t="str">
        <f t="shared" si="10"/>
        <v>131387286</v>
      </c>
      <c r="C125" s="581">
        <f t="shared" si="11"/>
        <v>45657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10405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Уеб медия груп АД</v>
      </c>
      <c r="B127" s="105" t="str">
        <f t="shared" ref="B127:B158" si="13">pdeBulstat</f>
        <v>131387286</v>
      </c>
      <c r="C127" s="581">
        <f t="shared" ref="C127:C158" si="14">endDate</f>
        <v>45657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20</v>
      </c>
    </row>
    <row r="128" spans="1:8">
      <c r="A128" s="105" t="str">
        <f t="shared" si="12"/>
        <v>Уеб медия груп АД</v>
      </c>
      <c r="B128" s="105" t="str">
        <f t="shared" si="13"/>
        <v>131387286</v>
      </c>
      <c r="C128" s="581">
        <f t="shared" si="14"/>
        <v>45657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394</v>
      </c>
    </row>
    <row r="129" spans="1:8">
      <c r="A129" s="105" t="str">
        <f t="shared" si="12"/>
        <v>Уеб медия груп АД</v>
      </c>
      <c r="B129" s="105" t="str">
        <f t="shared" si="13"/>
        <v>131387286</v>
      </c>
      <c r="C129" s="581">
        <f t="shared" si="14"/>
        <v>45657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441</v>
      </c>
    </row>
    <row r="130" spans="1:8">
      <c r="A130" s="105" t="str">
        <f t="shared" si="12"/>
        <v>Уеб медия груп АД</v>
      </c>
      <c r="B130" s="105" t="str">
        <f t="shared" si="13"/>
        <v>131387286</v>
      </c>
      <c r="C130" s="581">
        <f t="shared" si="14"/>
        <v>45657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761</v>
      </c>
    </row>
    <row r="131" spans="1:8">
      <c r="A131" s="105" t="str">
        <f t="shared" si="12"/>
        <v>Уеб медия груп АД</v>
      </c>
      <c r="B131" s="105" t="str">
        <f t="shared" si="13"/>
        <v>131387286</v>
      </c>
      <c r="C131" s="581">
        <f t="shared" si="14"/>
        <v>45657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133</v>
      </c>
    </row>
    <row r="132" spans="1:8">
      <c r="A132" s="105" t="str">
        <f t="shared" si="12"/>
        <v>Уеб медия груп АД</v>
      </c>
      <c r="B132" s="105" t="str">
        <f t="shared" si="13"/>
        <v>131387286</v>
      </c>
      <c r="C132" s="581">
        <f t="shared" si="14"/>
        <v>45657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Уеб медия груп АД</v>
      </c>
      <c r="B133" s="105" t="str">
        <f t="shared" si="13"/>
        <v>131387286</v>
      </c>
      <c r="C133" s="581">
        <f t="shared" si="14"/>
        <v>45657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Уеб медия груп АД</v>
      </c>
      <c r="B134" s="105" t="str">
        <f t="shared" si="13"/>
        <v>131387286</v>
      </c>
      <c r="C134" s="581">
        <f t="shared" si="14"/>
        <v>45657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-38</v>
      </c>
    </row>
    <row r="135" spans="1:8">
      <c r="A135" s="105" t="str">
        <f t="shared" si="12"/>
        <v>Уеб медия груп АД</v>
      </c>
      <c r="B135" s="105" t="str">
        <f t="shared" si="13"/>
        <v>131387286</v>
      </c>
      <c r="C135" s="581">
        <f t="shared" si="14"/>
        <v>45657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79</v>
      </c>
    </row>
    <row r="136" spans="1:8">
      <c r="A136" s="105" t="str">
        <f t="shared" si="12"/>
        <v>Уеб медия груп АД</v>
      </c>
      <c r="B136" s="105" t="str">
        <f t="shared" si="13"/>
        <v>131387286</v>
      </c>
      <c r="C136" s="581">
        <f t="shared" si="14"/>
        <v>45657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Уеб медия груп АД</v>
      </c>
      <c r="B137" s="105" t="str">
        <f t="shared" si="13"/>
        <v>131387286</v>
      </c>
      <c r="C137" s="581">
        <f t="shared" si="14"/>
        <v>45657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1711</v>
      </c>
    </row>
    <row r="138" spans="1:8">
      <c r="A138" s="105" t="str">
        <f t="shared" si="12"/>
        <v>Уеб медия груп АД</v>
      </c>
      <c r="B138" s="105" t="str">
        <f t="shared" si="13"/>
        <v>131387286</v>
      </c>
      <c r="C138" s="581">
        <f t="shared" si="14"/>
        <v>45657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427</v>
      </c>
    </row>
    <row r="139" spans="1:8">
      <c r="A139" s="105" t="str">
        <f t="shared" si="12"/>
        <v>Уеб медия груп АД</v>
      </c>
      <c r="B139" s="105" t="str">
        <f t="shared" si="13"/>
        <v>131387286</v>
      </c>
      <c r="C139" s="581">
        <f t="shared" si="14"/>
        <v>45657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21</v>
      </c>
    </row>
    <row r="140" spans="1:8">
      <c r="A140" s="105" t="str">
        <f t="shared" si="12"/>
        <v>Уеб медия груп АД</v>
      </c>
      <c r="B140" s="105" t="str">
        <f t="shared" si="13"/>
        <v>131387286</v>
      </c>
      <c r="C140" s="581">
        <f t="shared" si="14"/>
        <v>45657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2</v>
      </c>
    </row>
    <row r="141" spans="1:8">
      <c r="A141" s="105" t="str">
        <f t="shared" si="12"/>
        <v>Уеб медия груп АД</v>
      </c>
      <c r="B141" s="105" t="str">
        <f t="shared" si="13"/>
        <v>131387286</v>
      </c>
      <c r="C141" s="581">
        <f t="shared" si="14"/>
        <v>45657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4</v>
      </c>
    </row>
    <row r="142" spans="1:8">
      <c r="A142" s="105" t="str">
        <f t="shared" si="12"/>
        <v>Уеб медия груп АД</v>
      </c>
      <c r="B142" s="105" t="str">
        <f t="shared" si="13"/>
        <v>131387286</v>
      </c>
      <c r="C142" s="581">
        <f t="shared" si="14"/>
        <v>45657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454</v>
      </c>
    </row>
    <row r="143" spans="1:8">
      <c r="A143" s="105" t="str">
        <f t="shared" si="12"/>
        <v>Уеб медия груп АД</v>
      </c>
      <c r="B143" s="105" t="str">
        <f t="shared" si="13"/>
        <v>131387286</v>
      </c>
      <c r="C143" s="581">
        <f t="shared" si="14"/>
        <v>45657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2165</v>
      </c>
    </row>
    <row r="144" spans="1:8">
      <c r="A144" s="105" t="str">
        <f t="shared" si="12"/>
        <v>Уеб медия груп АД</v>
      </c>
      <c r="B144" s="105" t="str">
        <f t="shared" si="13"/>
        <v>131387286</v>
      </c>
      <c r="C144" s="581">
        <f t="shared" si="14"/>
        <v>45657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Уеб медия груп АД</v>
      </c>
      <c r="B145" s="105" t="str">
        <f t="shared" si="13"/>
        <v>131387286</v>
      </c>
      <c r="C145" s="581">
        <f t="shared" si="14"/>
        <v>45657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Уеб медия груп АД</v>
      </c>
      <c r="B146" s="105" t="str">
        <f t="shared" si="13"/>
        <v>131387286</v>
      </c>
      <c r="C146" s="581">
        <f t="shared" si="14"/>
        <v>45657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Уеб медия груп АД</v>
      </c>
      <c r="B147" s="105" t="str">
        <f t="shared" si="13"/>
        <v>131387286</v>
      </c>
      <c r="C147" s="581">
        <f t="shared" si="14"/>
        <v>45657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2165</v>
      </c>
    </row>
    <row r="148" spans="1:8">
      <c r="A148" s="105" t="str">
        <f t="shared" si="12"/>
        <v>Уеб медия груп АД</v>
      </c>
      <c r="B148" s="105" t="str">
        <f t="shared" si="13"/>
        <v>131387286</v>
      </c>
      <c r="C148" s="581">
        <f t="shared" si="14"/>
        <v>45657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Уеб медия груп АД</v>
      </c>
      <c r="B149" s="105" t="str">
        <f t="shared" si="13"/>
        <v>131387286</v>
      </c>
      <c r="C149" s="581">
        <f t="shared" si="14"/>
        <v>45657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-63</v>
      </c>
    </row>
    <row r="150" spans="1:8">
      <c r="A150" s="105" t="str">
        <f t="shared" si="12"/>
        <v>Уеб медия груп АД</v>
      </c>
      <c r="B150" s="105" t="str">
        <f t="shared" si="13"/>
        <v>131387286</v>
      </c>
      <c r="C150" s="581">
        <f t="shared" si="14"/>
        <v>45657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Уеб медия груп АД</v>
      </c>
      <c r="B151" s="105" t="str">
        <f t="shared" si="13"/>
        <v>131387286</v>
      </c>
      <c r="C151" s="581">
        <f t="shared" si="14"/>
        <v>45657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-63</v>
      </c>
    </row>
    <row r="152" spans="1:8">
      <c r="A152" s="105" t="str">
        <f t="shared" si="12"/>
        <v>Уеб медия груп АД</v>
      </c>
      <c r="B152" s="105" t="str">
        <f t="shared" si="13"/>
        <v>131387286</v>
      </c>
      <c r="C152" s="581">
        <f t="shared" si="14"/>
        <v>45657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Уеб медия груп АД</v>
      </c>
      <c r="B153" s="105" t="str">
        <f t="shared" si="13"/>
        <v>131387286</v>
      </c>
      <c r="C153" s="581">
        <f t="shared" si="14"/>
        <v>45657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Уеб медия груп АД</v>
      </c>
      <c r="B154" s="105" t="str">
        <f t="shared" si="13"/>
        <v>131387286</v>
      </c>
      <c r="C154" s="581">
        <f t="shared" si="14"/>
        <v>45657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Уеб медия груп АД</v>
      </c>
      <c r="B155" s="105" t="str">
        <f t="shared" si="13"/>
        <v>131387286</v>
      </c>
      <c r="C155" s="581">
        <f t="shared" si="14"/>
        <v>45657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Уеб медия груп АД</v>
      </c>
      <c r="B156" s="105" t="str">
        <f t="shared" si="13"/>
        <v>131387286</v>
      </c>
      <c r="C156" s="581">
        <f t="shared" si="14"/>
        <v>45657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2102</v>
      </c>
    </row>
    <row r="157" spans="1:8">
      <c r="A157" s="105" t="str">
        <f t="shared" si="12"/>
        <v>Уеб медия груп АД</v>
      </c>
      <c r="B157" s="105" t="str">
        <f t="shared" si="13"/>
        <v>131387286</v>
      </c>
      <c r="C157" s="581">
        <f t="shared" si="14"/>
        <v>45657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Уеб медия груп АД</v>
      </c>
      <c r="B158" s="105" t="str">
        <f t="shared" si="13"/>
        <v>131387286</v>
      </c>
      <c r="C158" s="581">
        <f t="shared" si="14"/>
        <v>45657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Уеб медия груп АД</v>
      </c>
      <c r="B159" s="105" t="str">
        <f t="shared" ref="B159:B179" si="16">pdeBulstat</f>
        <v>131387286</v>
      </c>
      <c r="C159" s="581">
        <f t="shared" ref="C159:C179" si="17">endDate</f>
        <v>45657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1575</v>
      </c>
    </row>
    <row r="160" spans="1:8">
      <c r="A160" s="105" t="str">
        <f t="shared" si="15"/>
        <v>Уеб медия груп АД</v>
      </c>
      <c r="B160" s="105" t="str">
        <f t="shared" si="16"/>
        <v>131387286</v>
      </c>
      <c r="C160" s="581">
        <f t="shared" si="17"/>
        <v>45657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92</v>
      </c>
    </row>
    <row r="161" spans="1:8">
      <c r="A161" s="105" t="str">
        <f t="shared" si="15"/>
        <v>Уеб медия груп АД</v>
      </c>
      <c r="B161" s="105" t="str">
        <f t="shared" si="16"/>
        <v>131387286</v>
      </c>
      <c r="C161" s="581">
        <f t="shared" si="17"/>
        <v>45657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1667</v>
      </c>
    </row>
    <row r="162" spans="1:8">
      <c r="A162" s="105" t="str">
        <f t="shared" si="15"/>
        <v>Уеб медия груп АД</v>
      </c>
      <c r="B162" s="105" t="str">
        <f t="shared" si="16"/>
        <v>131387286</v>
      </c>
      <c r="C162" s="581">
        <f t="shared" si="17"/>
        <v>45657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Уеб медия груп АД</v>
      </c>
      <c r="B163" s="105" t="str">
        <f t="shared" si="16"/>
        <v>131387286</v>
      </c>
      <c r="C163" s="581">
        <f t="shared" si="17"/>
        <v>45657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Уеб медия груп АД</v>
      </c>
      <c r="B164" s="105" t="str">
        <f t="shared" si="16"/>
        <v>131387286</v>
      </c>
      <c r="C164" s="581">
        <f t="shared" si="17"/>
        <v>45657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399</v>
      </c>
    </row>
    <row r="165" spans="1:8">
      <c r="A165" s="105" t="str">
        <f t="shared" si="15"/>
        <v>Уеб медия груп АД</v>
      </c>
      <c r="B165" s="105" t="str">
        <f t="shared" si="16"/>
        <v>131387286</v>
      </c>
      <c r="C165" s="581">
        <f t="shared" si="17"/>
        <v>45657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Уеб медия груп АД</v>
      </c>
      <c r="B166" s="105" t="str">
        <f t="shared" si="16"/>
        <v>131387286</v>
      </c>
      <c r="C166" s="581">
        <f t="shared" si="17"/>
        <v>45657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Уеб медия груп АД</v>
      </c>
      <c r="B167" s="105" t="str">
        <f t="shared" si="16"/>
        <v>131387286</v>
      </c>
      <c r="C167" s="581">
        <f t="shared" si="17"/>
        <v>45657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Уеб медия груп АД</v>
      </c>
      <c r="B168" s="105" t="str">
        <f t="shared" si="16"/>
        <v>131387286</v>
      </c>
      <c r="C168" s="581">
        <f t="shared" si="17"/>
        <v>45657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Уеб медия груп АД</v>
      </c>
      <c r="B169" s="105" t="str">
        <f t="shared" si="16"/>
        <v>131387286</v>
      </c>
      <c r="C169" s="581">
        <f t="shared" si="17"/>
        <v>45657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399</v>
      </c>
    </row>
    <row r="170" spans="1:8">
      <c r="A170" s="105" t="str">
        <f t="shared" si="15"/>
        <v>Уеб медия груп АД</v>
      </c>
      <c r="B170" s="105" t="str">
        <f t="shared" si="16"/>
        <v>131387286</v>
      </c>
      <c r="C170" s="581">
        <f t="shared" si="17"/>
        <v>45657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2066</v>
      </c>
    </row>
    <row r="171" spans="1:8">
      <c r="A171" s="105" t="str">
        <f t="shared" si="15"/>
        <v>Уеб медия груп АД</v>
      </c>
      <c r="B171" s="105" t="str">
        <f t="shared" si="16"/>
        <v>131387286</v>
      </c>
      <c r="C171" s="581">
        <f t="shared" si="17"/>
        <v>45657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99</v>
      </c>
    </row>
    <row r="172" spans="1:8">
      <c r="A172" s="105" t="str">
        <f t="shared" si="15"/>
        <v>Уеб медия груп АД</v>
      </c>
      <c r="B172" s="105" t="str">
        <f t="shared" si="16"/>
        <v>131387286</v>
      </c>
      <c r="C172" s="581">
        <f t="shared" si="17"/>
        <v>45657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Уеб медия груп АД</v>
      </c>
      <c r="B173" s="105" t="str">
        <f t="shared" si="16"/>
        <v>131387286</v>
      </c>
      <c r="C173" s="581">
        <f t="shared" si="17"/>
        <v>45657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Уеб медия груп АД</v>
      </c>
      <c r="B174" s="105" t="str">
        <f t="shared" si="16"/>
        <v>131387286</v>
      </c>
      <c r="C174" s="581">
        <f t="shared" si="17"/>
        <v>45657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2066</v>
      </c>
    </row>
    <row r="175" spans="1:8">
      <c r="A175" s="105" t="str">
        <f t="shared" si="15"/>
        <v>Уеб медия груп АД</v>
      </c>
      <c r="B175" s="105" t="str">
        <f t="shared" si="16"/>
        <v>131387286</v>
      </c>
      <c r="C175" s="581">
        <f t="shared" si="17"/>
        <v>45657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99</v>
      </c>
    </row>
    <row r="176" spans="1:8">
      <c r="A176" s="105" t="str">
        <f t="shared" si="15"/>
        <v>Уеб медия груп АД</v>
      </c>
      <c r="B176" s="105" t="str">
        <f t="shared" si="16"/>
        <v>131387286</v>
      </c>
      <c r="C176" s="581">
        <f t="shared" si="17"/>
        <v>45657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36</v>
      </c>
    </row>
    <row r="177" spans="1:8">
      <c r="A177" s="105" t="str">
        <f t="shared" si="15"/>
        <v>Уеб медия груп АД</v>
      </c>
      <c r="B177" s="105" t="str">
        <f t="shared" si="16"/>
        <v>131387286</v>
      </c>
      <c r="C177" s="581">
        <f t="shared" si="17"/>
        <v>45657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Уеб медия груп АД</v>
      </c>
      <c r="B178" s="105" t="str">
        <f t="shared" si="16"/>
        <v>131387286</v>
      </c>
      <c r="C178" s="581">
        <f t="shared" si="17"/>
        <v>45657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36</v>
      </c>
    </row>
    <row r="179" spans="1:8">
      <c r="A179" s="105" t="str">
        <f t="shared" si="15"/>
        <v>Уеб медия груп АД</v>
      </c>
      <c r="B179" s="105" t="str">
        <f t="shared" si="16"/>
        <v>131387286</v>
      </c>
      <c r="C179" s="581">
        <f t="shared" si="17"/>
        <v>45657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2102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Уеб медия груп АД</v>
      </c>
      <c r="B181" s="105" t="str">
        <f t="shared" ref="B181:B216" si="19">pdeBulstat</f>
        <v>131387286</v>
      </c>
      <c r="C181" s="581">
        <f t="shared" ref="C181:C216" si="20">endDate</f>
        <v>45657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2080</v>
      </c>
    </row>
    <row r="182" spans="1:8">
      <c r="A182" s="105" t="str">
        <f t="shared" si="18"/>
        <v>Уеб медия груп АД</v>
      </c>
      <c r="B182" s="105" t="str">
        <f t="shared" si="19"/>
        <v>131387286</v>
      </c>
      <c r="C182" s="581">
        <f t="shared" si="20"/>
        <v>45657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-724</v>
      </c>
    </row>
    <row r="183" spans="1:8">
      <c r="A183" s="105" t="str">
        <f t="shared" si="18"/>
        <v>Уеб медия груп АД</v>
      </c>
      <c r="B183" s="105" t="str">
        <f t="shared" si="19"/>
        <v>131387286</v>
      </c>
      <c r="C183" s="581">
        <f t="shared" si="20"/>
        <v>45657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Уеб медия груп АД</v>
      </c>
      <c r="B184" s="105" t="str">
        <f t="shared" si="19"/>
        <v>131387286</v>
      </c>
      <c r="C184" s="581">
        <f t="shared" si="20"/>
        <v>45657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-816</v>
      </c>
    </row>
    <row r="185" spans="1:8">
      <c r="A185" s="105" t="str">
        <f t="shared" si="18"/>
        <v>Уеб медия груп АД</v>
      </c>
      <c r="B185" s="105" t="str">
        <f t="shared" si="19"/>
        <v>131387286</v>
      </c>
      <c r="C185" s="581">
        <f t="shared" si="20"/>
        <v>45657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-223</v>
      </c>
    </row>
    <row r="186" spans="1:8">
      <c r="A186" s="105" t="str">
        <f t="shared" si="18"/>
        <v>Уеб медия груп АД</v>
      </c>
      <c r="B186" s="105" t="str">
        <f t="shared" si="19"/>
        <v>131387286</v>
      </c>
      <c r="C186" s="581">
        <f t="shared" si="20"/>
        <v>45657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Уеб медия груп АД</v>
      </c>
      <c r="B187" s="105" t="str">
        <f t="shared" si="19"/>
        <v>131387286</v>
      </c>
      <c r="C187" s="581">
        <f t="shared" si="20"/>
        <v>45657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Уеб медия груп АД</v>
      </c>
      <c r="B188" s="105" t="str">
        <f t="shared" si="19"/>
        <v>131387286</v>
      </c>
      <c r="C188" s="581">
        <f t="shared" si="20"/>
        <v>45657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Уеб медия груп АД</v>
      </c>
      <c r="B189" s="105" t="str">
        <f t="shared" si="19"/>
        <v>131387286</v>
      </c>
      <c r="C189" s="581">
        <f t="shared" si="20"/>
        <v>45657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Уеб медия груп АД</v>
      </c>
      <c r="B190" s="105" t="str">
        <f t="shared" si="19"/>
        <v>131387286</v>
      </c>
      <c r="C190" s="581">
        <f t="shared" si="20"/>
        <v>45657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-24</v>
      </c>
    </row>
    <row r="191" spans="1:8">
      <c r="A191" s="105" t="str">
        <f t="shared" si="18"/>
        <v>Уеб медия груп АД</v>
      </c>
      <c r="B191" s="105" t="str">
        <f t="shared" si="19"/>
        <v>131387286</v>
      </c>
      <c r="C191" s="581">
        <f t="shared" si="20"/>
        <v>45657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293</v>
      </c>
    </row>
    <row r="192" spans="1:8">
      <c r="A192" s="105" t="str">
        <f t="shared" si="18"/>
        <v>Уеб медия груп АД</v>
      </c>
      <c r="B192" s="105" t="str">
        <f t="shared" si="19"/>
        <v>131387286</v>
      </c>
      <c r="C192" s="581">
        <f t="shared" si="20"/>
        <v>45657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-428</v>
      </c>
    </row>
    <row r="193" spans="1:8">
      <c r="A193" s="105" t="str">
        <f t="shared" si="18"/>
        <v>Уеб медия груп АД</v>
      </c>
      <c r="B193" s="105" t="str">
        <f t="shared" si="19"/>
        <v>131387286</v>
      </c>
      <c r="C193" s="581">
        <f t="shared" si="20"/>
        <v>45657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Уеб медия груп АД</v>
      </c>
      <c r="B194" s="105" t="str">
        <f t="shared" si="19"/>
        <v>131387286</v>
      </c>
      <c r="C194" s="581">
        <f t="shared" si="20"/>
        <v>45657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-850</v>
      </c>
    </row>
    <row r="195" spans="1:8">
      <c r="A195" s="105" t="str">
        <f t="shared" si="18"/>
        <v>Уеб медия груп АД</v>
      </c>
      <c r="B195" s="105" t="str">
        <f t="shared" si="19"/>
        <v>131387286</v>
      </c>
      <c r="C195" s="581">
        <f t="shared" si="20"/>
        <v>45657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1119</v>
      </c>
    </row>
    <row r="196" spans="1:8">
      <c r="A196" s="105" t="str">
        <f t="shared" si="18"/>
        <v>Уеб медия груп АД</v>
      </c>
      <c r="B196" s="105" t="str">
        <f t="shared" si="19"/>
        <v>131387286</v>
      </c>
      <c r="C196" s="581">
        <f t="shared" si="20"/>
        <v>45657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258</v>
      </c>
    </row>
    <row r="197" spans="1:8">
      <c r="A197" s="105" t="str">
        <f t="shared" si="18"/>
        <v>Уеб медия груп АД</v>
      </c>
      <c r="B197" s="105" t="str">
        <f t="shared" si="19"/>
        <v>131387286</v>
      </c>
      <c r="C197" s="581">
        <f t="shared" si="20"/>
        <v>45657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-906</v>
      </c>
    </row>
    <row r="198" spans="1:8">
      <c r="A198" s="105" t="str">
        <f t="shared" si="18"/>
        <v>Уеб медия груп АД</v>
      </c>
      <c r="B198" s="105" t="str">
        <f t="shared" si="19"/>
        <v>131387286</v>
      </c>
      <c r="C198" s="581">
        <f t="shared" si="20"/>
        <v>45657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Уеб медия груп АД</v>
      </c>
      <c r="B199" s="105" t="str">
        <f t="shared" si="19"/>
        <v>131387286</v>
      </c>
      <c r="C199" s="581">
        <f t="shared" si="20"/>
        <v>45657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Уеб медия груп АД</v>
      </c>
      <c r="B200" s="105" t="str">
        <f t="shared" si="19"/>
        <v>131387286</v>
      </c>
      <c r="C200" s="581">
        <f t="shared" si="20"/>
        <v>45657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Уеб медия груп АД</v>
      </c>
      <c r="B201" s="105" t="str">
        <f t="shared" si="19"/>
        <v>131387286</v>
      </c>
      <c r="C201" s="581">
        <f t="shared" si="20"/>
        <v>45657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3054</v>
      </c>
    </row>
    <row r="202" spans="1:8">
      <c r="A202" s="105" t="str">
        <f t="shared" si="18"/>
        <v>Уеб медия груп АД</v>
      </c>
      <c r="B202" s="105" t="str">
        <f t="shared" si="19"/>
        <v>131387286</v>
      </c>
      <c r="C202" s="581">
        <f t="shared" si="20"/>
        <v>45657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2247</v>
      </c>
    </row>
    <row r="203" spans="1:8">
      <c r="A203" s="105" t="str">
        <f t="shared" si="18"/>
        <v>Уеб медия груп АД</v>
      </c>
      <c r="B203" s="105" t="str">
        <f t="shared" si="19"/>
        <v>131387286</v>
      </c>
      <c r="C203" s="581">
        <f t="shared" si="20"/>
        <v>45657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Уеб медия груп АД</v>
      </c>
      <c r="B204" s="105" t="str">
        <f t="shared" si="19"/>
        <v>131387286</v>
      </c>
      <c r="C204" s="581">
        <f t="shared" si="20"/>
        <v>45657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Уеб медия груп АД</v>
      </c>
      <c r="B205" s="105" t="str">
        <f t="shared" si="19"/>
        <v>131387286</v>
      </c>
      <c r="C205" s="581">
        <f t="shared" si="20"/>
        <v>45657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Уеб медия груп АД</v>
      </c>
      <c r="B206" s="105" t="str">
        <f t="shared" si="19"/>
        <v>131387286</v>
      </c>
      <c r="C206" s="581">
        <f t="shared" si="20"/>
        <v>45657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-2208</v>
      </c>
    </row>
    <row r="207" spans="1:8">
      <c r="A207" s="105" t="str">
        <f t="shared" si="18"/>
        <v>Уеб медия груп АД</v>
      </c>
      <c r="B207" s="105" t="str">
        <f t="shared" si="19"/>
        <v>131387286</v>
      </c>
      <c r="C207" s="581">
        <f t="shared" si="20"/>
        <v>45657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Уеб медия груп АД</v>
      </c>
      <c r="B208" s="105" t="str">
        <f t="shared" si="19"/>
        <v>131387286</v>
      </c>
      <c r="C208" s="581">
        <f t="shared" si="20"/>
        <v>45657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-457</v>
      </c>
    </row>
    <row r="209" spans="1:8">
      <c r="A209" s="105" t="str">
        <f t="shared" si="18"/>
        <v>Уеб медия груп АД</v>
      </c>
      <c r="B209" s="105" t="str">
        <f t="shared" si="19"/>
        <v>131387286</v>
      </c>
      <c r="C209" s="581">
        <f t="shared" si="20"/>
        <v>45657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Уеб медия груп АД</v>
      </c>
      <c r="B210" s="105" t="str">
        <f t="shared" si="19"/>
        <v>131387286</v>
      </c>
      <c r="C210" s="581">
        <f t="shared" si="20"/>
        <v>45657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-2</v>
      </c>
    </row>
    <row r="211" spans="1:8">
      <c r="A211" s="105" t="str">
        <f t="shared" si="18"/>
        <v>Уеб медия груп АД</v>
      </c>
      <c r="B211" s="105" t="str">
        <f t="shared" si="19"/>
        <v>131387286</v>
      </c>
      <c r="C211" s="581">
        <f t="shared" si="20"/>
        <v>45657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-2667</v>
      </c>
    </row>
    <row r="212" spans="1:8">
      <c r="A212" s="105" t="str">
        <f t="shared" si="18"/>
        <v>Уеб медия груп АД</v>
      </c>
      <c r="B212" s="105" t="str">
        <f t="shared" si="19"/>
        <v>131387286</v>
      </c>
      <c r="C212" s="581">
        <f t="shared" si="20"/>
        <v>45657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-127</v>
      </c>
    </row>
    <row r="213" spans="1:8">
      <c r="A213" s="105" t="str">
        <f t="shared" si="18"/>
        <v>Уеб медия груп АД</v>
      </c>
      <c r="B213" s="105" t="str">
        <f t="shared" si="19"/>
        <v>131387286</v>
      </c>
      <c r="C213" s="581">
        <f t="shared" si="20"/>
        <v>45657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313</v>
      </c>
    </row>
    <row r="214" spans="1:8">
      <c r="A214" s="105" t="str">
        <f t="shared" si="18"/>
        <v>Уеб медия груп АД</v>
      </c>
      <c r="B214" s="105" t="str">
        <f t="shared" si="19"/>
        <v>131387286</v>
      </c>
      <c r="C214" s="581">
        <f t="shared" si="20"/>
        <v>45657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186</v>
      </c>
    </row>
    <row r="215" spans="1:8">
      <c r="A215" s="105" t="str">
        <f t="shared" si="18"/>
        <v>Уеб медия груп АД</v>
      </c>
      <c r="B215" s="105" t="str">
        <f t="shared" si="19"/>
        <v>131387286</v>
      </c>
      <c r="C215" s="581">
        <f t="shared" si="20"/>
        <v>45657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186</v>
      </c>
    </row>
    <row r="216" spans="1:8">
      <c r="A216" s="105" t="str">
        <f t="shared" si="18"/>
        <v>Уеб медия груп АД</v>
      </c>
      <c r="B216" s="105" t="str">
        <f t="shared" si="19"/>
        <v>131387286</v>
      </c>
      <c r="C216" s="581">
        <f t="shared" si="20"/>
        <v>45657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Уеб медия груп АД</v>
      </c>
      <c r="B218" s="105" t="str">
        <f t="shared" ref="B218:B281" si="22">pdeBulstat</f>
        <v>131387286</v>
      </c>
      <c r="C218" s="581">
        <f t="shared" ref="C218:C281" si="23">endDate</f>
        <v>45657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7840</v>
      </c>
    </row>
    <row r="219" spans="1:8">
      <c r="A219" s="105" t="str">
        <f t="shared" si="21"/>
        <v>Уеб медия груп АД</v>
      </c>
      <c r="B219" s="105" t="str">
        <f t="shared" si="22"/>
        <v>131387286</v>
      </c>
      <c r="C219" s="581">
        <f t="shared" si="23"/>
        <v>45657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Уеб медия груп АД</v>
      </c>
      <c r="B220" s="105" t="str">
        <f t="shared" si="22"/>
        <v>131387286</v>
      </c>
      <c r="C220" s="581">
        <f t="shared" si="23"/>
        <v>45657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Уеб медия груп АД</v>
      </c>
      <c r="B221" s="105" t="str">
        <f t="shared" si="22"/>
        <v>131387286</v>
      </c>
      <c r="C221" s="581">
        <f t="shared" si="23"/>
        <v>45657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Уеб медия груп АД</v>
      </c>
      <c r="B222" s="105" t="str">
        <f t="shared" si="22"/>
        <v>131387286</v>
      </c>
      <c r="C222" s="581">
        <f t="shared" si="23"/>
        <v>45657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7840</v>
      </c>
    </row>
    <row r="223" spans="1:8">
      <c r="A223" s="105" t="str">
        <f t="shared" si="21"/>
        <v>Уеб медия груп АД</v>
      </c>
      <c r="B223" s="105" t="str">
        <f t="shared" si="22"/>
        <v>131387286</v>
      </c>
      <c r="C223" s="581">
        <f t="shared" si="23"/>
        <v>45657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Уеб медия груп АД</v>
      </c>
      <c r="B224" s="105" t="str">
        <f t="shared" si="22"/>
        <v>131387286</v>
      </c>
      <c r="C224" s="581">
        <f t="shared" si="23"/>
        <v>45657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Уеб медия груп АД</v>
      </c>
      <c r="B225" s="105" t="str">
        <f t="shared" si="22"/>
        <v>131387286</v>
      </c>
      <c r="C225" s="581">
        <f t="shared" si="23"/>
        <v>45657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Уеб медия груп АД</v>
      </c>
      <c r="B226" s="105" t="str">
        <f t="shared" si="22"/>
        <v>131387286</v>
      </c>
      <c r="C226" s="581">
        <f t="shared" si="23"/>
        <v>45657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Уеб медия груп АД</v>
      </c>
      <c r="B227" s="105" t="str">
        <f t="shared" si="22"/>
        <v>131387286</v>
      </c>
      <c r="C227" s="581">
        <f t="shared" si="23"/>
        <v>45657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Уеб медия груп АД</v>
      </c>
      <c r="B228" s="105" t="str">
        <f t="shared" si="22"/>
        <v>131387286</v>
      </c>
      <c r="C228" s="581">
        <f t="shared" si="23"/>
        <v>45657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Уеб медия груп АД</v>
      </c>
      <c r="B229" s="105" t="str">
        <f t="shared" si="22"/>
        <v>131387286</v>
      </c>
      <c r="C229" s="581">
        <f t="shared" si="23"/>
        <v>45657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Уеб медия груп АД</v>
      </c>
      <c r="B230" s="105" t="str">
        <f t="shared" si="22"/>
        <v>131387286</v>
      </c>
      <c r="C230" s="581">
        <f t="shared" si="23"/>
        <v>45657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Уеб медия груп АД</v>
      </c>
      <c r="B231" s="105" t="str">
        <f t="shared" si="22"/>
        <v>131387286</v>
      </c>
      <c r="C231" s="581">
        <f t="shared" si="23"/>
        <v>45657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Уеб медия груп АД</v>
      </c>
      <c r="B232" s="105" t="str">
        <f t="shared" si="22"/>
        <v>131387286</v>
      </c>
      <c r="C232" s="581">
        <f t="shared" si="23"/>
        <v>45657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Уеб медия груп АД</v>
      </c>
      <c r="B233" s="105" t="str">
        <f t="shared" si="22"/>
        <v>131387286</v>
      </c>
      <c r="C233" s="581">
        <f t="shared" si="23"/>
        <v>45657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Уеб медия груп АД</v>
      </c>
      <c r="B234" s="105" t="str">
        <f t="shared" si="22"/>
        <v>131387286</v>
      </c>
      <c r="C234" s="581">
        <f t="shared" si="23"/>
        <v>45657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Уеб медия груп АД</v>
      </c>
      <c r="B235" s="105" t="str">
        <f t="shared" si="22"/>
        <v>131387286</v>
      </c>
      <c r="C235" s="581">
        <f t="shared" si="23"/>
        <v>45657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Уеб медия груп АД</v>
      </c>
      <c r="B236" s="105" t="str">
        <f t="shared" si="22"/>
        <v>131387286</v>
      </c>
      <c r="C236" s="581">
        <f t="shared" si="23"/>
        <v>45657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7840</v>
      </c>
    </row>
    <row r="237" spans="1:8">
      <c r="A237" s="105" t="str">
        <f t="shared" si="21"/>
        <v>Уеб медия груп АД</v>
      </c>
      <c r="B237" s="105" t="str">
        <f t="shared" si="22"/>
        <v>131387286</v>
      </c>
      <c r="C237" s="581">
        <f t="shared" si="23"/>
        <v>45657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Уеб медия груп АД</v>
      </c>
      <c r="B238" s="105" t="str">
        <f t="shared" si="22"/>
        <v>131387286</v>
      </c>
      <c r="C238" s="581">
        <f t="shared" si="23"/>
        <v>45657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Уеб медия груп АД</v>
      </c>
      <c r="B239" s="105" t="str">
        <f t="shared" si="22"/>
        <v>131387286</v>
      </c>
      <c r="C239" s="581">
        <f t="shared" si="23"/>
        <v>45657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7840</v>
      </c>
    </row>
    <row r="240" spans="1:8">
      <c r="A240" s="105" t="str">
        <f t="shared" si="21"/>
        <v>Уеб медия груп АД</v>
      </c>
      <c r="B240" s="105" t="str">
        <f t="shared" si="22"/>
        <v>131387286</v>
      </c>
      <c r="C240" s="581">
        <f t="shared" si="23"/>
        <v>45657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4053</v>
      </c>
    </row>
    <row r="241" spans="1:8">
      <c r="A241" s="105" t="str">
        <f t="shared" si="21"/>
        <v>Уеб медия груп АД</v>
      </c>
      <c r="B241" s="105" t="str">
        <f t="shared" si="22"/>
        <v>131387286</v>
      </c>
      <c r="C241" s="581">
        <f t="shared" si="23"/>
        <v>45657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Уеб медия груп АД</v>
      </c>
      <c r="B242" s="105" t="str">
        <f t="shared" si="22"/>
        <v>131387286</v>
      </c>
      <c r="C242" s="581">
        <f t="shared" si="23"/>
        <v>45657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Уеб медия груп АД</v>
      </c>
      <c r="B243" s="105" t="str">
        <f t="shared" si="22"/>
        <v>131387286</v>
      </c>
      <c r="C243" s="581">
        <f t="shared" si="23"/>
        <v>45657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Уеб медия груп АД</v>
      </c>
      <c r="B244" s="105" t="str">
        <f t="shared" si="22"/>
        <v>131387286</v>
      </c>
      <c r="C244" s="581">
        <f t="shared" si="23"/>
        <v>45657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4053</v>
      </c>
    </row>
    <row r="245" spans="1:8">
      <c r="A245" s="105" t="str">
        <f t="shared" si="21"/>
        <v>Уеб медия груп АД</v>
      </c>
      <c r="B245" s="105" t="str">
        <f t="shared" si="22"/>
        <v>131387286</v>
      </c>
      <c r="C245" s="581">
        <f t="shared" si="23"/>
        <v>45657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Уеб медия груп АД</v>
      </c>
      <c r="B246" s="105" t="str">
        <f t="shared" si="22"/>
        <v>131387286</v>
      </c>
      <c r="C246" s="581">
        <f t="shared" si="23"/>
        <v>45657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Уеб медия груп АД</v>
      </c>
      <c r="B247" s="105" t="str">
        <f t="shared" si="22"/>
        <v>131387286</v>
      </c>
      <c r="C247" s="581">
        <f t="shared" si="23"/>
        <v>45657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Уеб медия груп АД</v>
      </c>
      <c r="B248" s="105" t="str">
        <f t="shared" si="22"/>
        <v>131387286</v>
      </c>
      <c r="C248" s="581">
        <f t="shared" si="23"/>
        <v>45657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Уеб медия груп АД</v>
      </c>
      <c r="B249" s="105" t="str">
        <f t="shared" si="22"/>
        <v>131387286</v>
      </c>
      <c r="C249" s="581">
        <f t="shared" si="23"/>
        <v>45657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Уеб медия груп АД</v>
      </c>
      <c r="B250" s="105" t="str">
        <f t="shared" si="22"/>
        <v>131387286</v>
      </c>
      <c r="C250" s="581">
        <f t="shared" si="23"/>
        <v>45657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Уеб медия груп АД</v>
      </c>
      <c r="B251" s="105" t="str">
        <f t="shared" si="22"/>
        <v>131387286</v>
      </c>
      <c r="C251" s="581">
        <f t="shared" si="23"/>
        <v>45657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Уеб медия груп АД</v>
      </c>
      <c r="B252" s="105" t="str">
        <f t="shared" si="22"/>
        <v>131387286</v>
      </c>
      <c r="C252" s="581">
        <f t="shared" si="23"/>
        <v>45657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Уеб медия груп АД</v>
      </c>
      <c r="B253" s="105" t="str">
        <f t="shared" si="22"/>
        <v>131387286</v>
      </c>
      <c r="C253" s="581">
        <f t="shared" si="23"/>
        <v>45657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Уеб медия груп АД</v>
      </c>
      <c r="B254" s="105" t="str">
        <f t="shared" si="22"/>
        <v>131387286</v>
      </c>
      <c r="C254" s="581">
        <f t="shared" si="23"/>
        <v>45657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Уеб медия груп АД</v>
      </c>
      <c r="B255" s="105" t="str">
        <f t="shared" si="22"/>
        <v>131387286</v>
      </c>
      <c r="C255" s="581">
        <f t="shared" si="23"/>
        <v>45657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Уеб медия груп АД</v>
      </c>
      <c r="B256" s="105" t="str">
        <f t="shared" si="22"/>
        <v>131387286</v>
      </c>
      <c r="C256" s="581">
        <f t="shared" si="23"/>
        <v>45657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Уеб медия груп АД</v>
      </c>
      <c r="B257" s="105" t="str">
        <f t="shared" si="22"/>
        <v>131387286</v>
      </c>
      <c r="C257" s="581">
        <f t="shared" si="23"/>
        <v>45657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Уеб медия груп АД</v>
      </c>
      <c r="B258" s="105" t="str">
        <f t="shared" si="22"/>
        <v>131387286</v>
      </c>
      <c r="C258" s="581">
        <f t="shared" si="23"/>
        <v>45657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4053</v>
      </c>
    </row>
    <row r="259" spans="1:8">
      <c r="A259" s="105" t="str">
        <f t="shared" si="21"/>
        <v>Уеб медия груп АД</v>
      </c>
      <c r="B259" s="105" t="str">
        <f t="shared" si="22"/>
        <v>131387286</v>
      </c>
      <c r="C259" s="581">
        <f t="shared" si="23"/>
        <v>45657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Уеб медия груп АД</v>
      </c>
      <c r="B260" s="105" t="str">
        <f t="shared" si="22"/>
        <v>131387286</v>
      </c>
      <c r="C260" s="581">
        <f t="shared" si="23"/>
        <v>45657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Уеб медия груп АД</v>
      </c>
      <c r="B261" s="105" t="str">
        <f t="shared" si="22"/>
        <v>131387286</v>
      </c>
      <c r="C261" s="581">
        <f t="shared" si="23"/>
        <v>45657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4053</v>
      </c>
    </row>
    <row r="262" spans="1:8">
      <c r="A262" s="105" t="str">
        <f t="shared" si="21"/>
        <v>Уеб медия груп АД</v>
      </c>
      <c r="B262" s="105" t="str">
        <f t="shared" si="22"/>
        <v>131387286</v>
      </c>
      <c r="C262" s="581">
        <f t="shared" si="23"/>
        <v>45657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Уеб медия груп АД</v>
      </c>
      <c r="B263" s="105" t="str">
        <f t="shared" si="22"/>
        <v>131387286</v>
      </c>
      <c r="C263" s="581">
        <f t="shared" si="23"/>
        <v>45657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Уеб медия груп АД</v>
      </c>
      <c r="B264" s="105" t="str">
        <f t="shared" si="22"/>
        <v>131387286</v>
      </c>
      <c r="C264" s="581">
        <f t="shared" si="23"/>
        <v>45657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Уеб медия груп АД</v>
      </c>
      <c r="B265" s="105" t="str">
        <f t="shared" si="22"/>
        <v>131387286</v>
      </c>
      <c r="C265" s="581">
        <f t="shared" si="23"/>
        <v>45657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Уеб медия груп АД</v>
      </c>
      <c r="B266" s="105" t="str">
        <f t="shared" si="22"/>
        <v>131387286</v>
      </c>
      <c r="C266" s="581">
        <f t="shared" si="23"/>
        <v>45657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Уеб медия груп АД</v>
      </c>
      <c r="B267" s="105" t="str">
        <f t="shared" si="22"/>
        <v>131387286</v>
      </c>
      <c r="C267" s="581">
        <f t="shared" si="23"/>
        <v>45657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Уеб медия груп АД</v>
      </c>
      <c r="B268" s="105" t="str">
        <f t="shared" si="22"/>
        <v>131387286</v>
      </c>
      <c r="C268" s="581">
        <f t="shared" si="23"/>
        <v>45657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Уеб медия груп АД</v>
      </c>
      <c r="B269" s="105" t="str">
        <f t="shared" si="22"/>
        <v>131387286</v>
      </c>
      <c r="C269" s="581">
        <f t="shared" si="23"/>
        <v>45657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Уеб медия груп АД</v>
      </c>
      <c r="B270" s="105" t="str">
        <f t="shared" si="22"/>
        <v>131387286</v>
      </c>
      <c r="C270" s="581">
        <f t="shared" si="23"/>
        <v>45657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Уеб медия груп АД</v>
      </c>
      <c r="B271" s="105" t="str">
        <f t="shared" si="22"/>
        <v>131387286</v>
      </c>
      <c r="C271" s="581">
        <f t="shared" si="23"/>
        <v>45657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Уеб медия груп АД</v>
      </c>
      <c r="B272" s="105" t="str">
        <f t="shared" si="22"/>
        <v>131387286</v>
      </c>
      <c r="C272" s="581">
        <f t="shared" si="23"/>
        <v>45657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Уеб медия груп АД</v>
      </c>
      <c r="B273" s="105" t="str">
        <f t="shared" si="22"/>
        <v>131387286</v>
      </c>
      <c r="C273" s="581">
        <f t="shared" si="23"/>
        <v>45657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Уеб медия груп АД</v>
      </c>
      <c r="B274" s="105" t="str">
        <f t="shared" si="22"/>
        <v>131387286</v>
      </c>
      <c r="C274" s="581">
        <f t="shared" si="23"/>
        <v>45657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Уеб медия груп АД</v>
      </c>
      <c r="B275" s="105" t="str">
        <f t="shared" si="22"/>
        <v>131387286</v>
      </c>
      <c r="C275" s="581">
        <f t="shared" si="23"/>
        <v>45657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Уеб медия груп АД</v>
      </c>
      <c r="B276" s="105" t="str">
        <f t="shared" si="22"/>
        <v>131387286</v>
      </c>
      <c r="C276" s="581">
        <f t="shared" si="23"/>
        <v>45657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Уеб медия груп АД</v>
      </c>
      <c r="B277" s="105" t="str">
        <f t="shared" si="22"/>
        <v>131387286</v>
      </c>
      <c r="C277" s="581">
        <f t="shared" si="23"/>
        <v>45657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Уеб медия груп АД</v>
      </c>
      <c r="B278" s="105" t="str">
        <f t="shared" si="22"/>
        <v>131387286</v>
      </c>
      <c r="C278" s="581">
        <f t="shared" si="23"/>
        <v>45657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Уеб медия груп АД</v>
      </c>
      <c r="B279" s="105" t="str">
        <f t="shared" si="22"/>
        <v>131387286</v>
      </c>
      <c r="C279" s="581">
        <f t="shared" si="23"/>
        <v>45657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Уеб медия груп АД</v>
      </c>
      <c r="B280" s="105" t="str">
        <f t="shared" si="22"/>
        <v>131387286</v>
      </c>
      <c r="C280" s="581">
        <f t="shared" si="23"/>
        <v>45657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Уеб медия груп АД</v>
      </c>
      <c r="B281" s="105" t="str">
        <f t="shared" si="22"/>
        <v>131387286</v>
      </c>
      <c r="C281" s="581">
        <f t="shared" si="23"/>
        <v>45657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Уеб медия груп АД</v>
      </c>
      <c r="B282" s="105" t="str">
        <f t="shared" ref="B282:B345" si="25">pdeBulstat</f>
        <v>131387286</v>
      </c>
      <c r="C282" s="581">
        <f t="shared" ref="C282:C345" si="26">endDate</f>
        <v>45657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Уеб медия груп АД</v>
      </c>
      <c r="B283" s="105" t="str">
        <f t="shared" si="25"/>
        <v>131387286</v>
      </c>
      <c r="C283" s="581">
        <f t="shared" si="26"/>
        <v>45657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Уеб медия груп АД</v>
      </c>
      <c r="B284" s="105" t="str">
        <f t="shared" si="25"/>
        <v>131387286</v>
      </c>
      <c r="C284" s="581">
        <f t="shared" si="26"/>
        <v>45657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18</v>
      </c>
    </row>
    <row r="285" spans="1:8">
      <c r="A285" s="105" t="str">
        <f t="shared" si="24"/>
        <v>Уеб медия груп АД</v>
      </c>
      <c r="B285" s="105" t="str">
        <f t="shared" si="25"/>
        <v>131387286</v>
      </c>
      <c r="C285" s="581">
        <f t="shared" si="26"/>
        <v>45657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Уеб медия груп АД</v>
      </c>
      <c r="B286" s="105" t="str">
        <f t="shared" si="25"/>
        <v>131387286</v>
      </c>
      <c r="C286" s="581">
        <f t="shared" si="26"/>
        <v>45657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Уеб медия груп АД</v>
      </c>
      <c r="B287" s="105" t="str">
        <f t="shared" si="25"/>
        <v>131387286</v>
      </c>
      <c r="C287" s="581">
        <f t="shared" si="26"/>
        <v>45657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Уеб медия груп АД</v>
      </c>
      <c r="B288" s="105" t="str">
        <f t="shared" si="25"/>
        <v>131387286</v>
      </c>
      <c r="C288" s="581">
        <f t="shared" si="26"/>
        <v>45657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18</v>
      </c>
    </row>
    <row r="289" spans="1:8">
      <c r="A289" s="105" t="str">
        <f t="shared" si="24"/>
        <v>Уеб медия груп АД</v>
      </c>
      <c r="B289" s="105" t="str">
        <f t="shared" si="25"/>
        <v>131387286</v>
      </c>
      <c r="C289" s="581">
        <f t="shared" si="26"/>
        <v>45657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Уеб медия груп АД</v>
      </c>
      <c r="B290" s="105" t="str">
        <f t="shared" si="25"/>
        <v>131387286</v>
      </c>
      <c r="C290" s="581">
        <f t="shared" si="26"/>
        <v>45657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Уеб медия груп АД</v>
      </c>
      <c r="B291" s="105" t="str">
        <f t="shared" si="25"/>
        <v>131387286</v>
      </c>
      <c r="C291" s="581">
        <f t="shared" si="26"/>
        <v>45657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Уеб медия груп АД</v>
      </c>
      <c r="B292" s="105" t="str">
        <f t="shared" si="25"/>
        <v>131387286</v>
      </c>
      <c r="C292" s="581">
        <f t="shared" si="26"/>
        <v>45657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Уеб медия груп АД</v>
      </c>
      <c r="B293" s="105" t="str">
        <f t="shared" si="25"/>
        <v>131387286</v>
      </c>
      <c r="C293" s="581">
        <f t="shared" si="26"/>
        <v>45657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Уеб медия груп АД</v>
      </c>
      <c r="B294" s="105" t="str">
        <f t="shared" si="25"/>
        <v>131387286</v>
      </c>
      <c r="C294" s="581">
        <f t="shared" si="26"/>
        <v>45657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Уеб медия груп АД</v>
      </c>
      <c r="B295" s="105" t="str">
        <f t="shared" si="25"/>
        <v>131387286</v>
      </c>
      <c r="C295" s="581">
        <f t="shared" si="26"/>
        <v>45657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Уеб медия груп АД</v>
      </c>
      <c r="B296" s="105" t="str">
        <f t="shared" si="25"/>
        <v>131387286</v>
      </c>
      <c r="C296" s="581">
        <f t="shared" si="26"/>
        <v>45657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Уеб медия груп АД</v>
      </c>
      <c r="B297" s="105" t="str">
        <f t="shared" si="25"/>
        <v>131387286</v>
      </c>
      <c r="C297" s="581">
        <f t="shared" si="26"/>
        <v>45657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Уеб медия груп АД</v>
      </c>
      <c r="B298" s="105" t="str">
        <f t="shared" si="25"/>
        <v>131387286</v>
      </c>
      <c r="C298" s="581">
        <f t="shared" si="26"/>
        <v>45657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Уеб медия груп АД</v>
      </c>
      <c r="B299" s="105" t="str">
        <f t="shared" si="25"/>
        <v>131387286</v>
      </c>
      <c r="C299" s="581">
        <f t="shared" si="26"/>
        <v>45657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Уеб медия груп АД</v>
      </c>
      <c r="B300" s="105" t="str">
        <f t="shared" si="25"/>
        <v>131387286</v>
      </c>
      <c r="C300" s="581">
        <f t="shared" si="26"/>
        <v>45657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Уеб медия груп АД</v>
      </c>
      <c r="B301" s="105" t="str">
        <f t="shared" si="25"/>
        <v>131387286</v>
      </c>
      <c r="C301" s="581">
        <f t="shared" si="26"/>
        <v>45657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Уеб медия груп АД</v>
      </c>
      <c r="B302" s="105" t="str">
        <f t="shared" si="25"/>
        <v>131387286</v>
      </c>
      <c r="C302" s="581">
        <f t="shared" si="26"/>
        <v>45657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18</v>
      </c>
    </row>
    <row r="303" spans="1:8">
      <c r="A303" s="105" t="str">
        <f t="shared" si="24"/>
        <v>Уеб медия груп АД</v>
      </c>
      <c r="B303" s="105" t="str">
        <f t="shared" si="25"/>
        <v>131387286</v>
      </c>
      <c r="C303" s="581">
        <f t="shared" si="26"/>
        <v>45657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Уеб медия груп АД</v>
      </c>
      <c r="B304" s="105" t="str">
        <f t="shared" si="25"/>
        <v>131387286</v>
      </c>
      <c r="C304" s="581">
        <f t="shared" si="26"/>
        <v>45657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Уеб медия груп АД</v>
      </c>
      <c r="B305" s="105" t="str">
        <f t="shared" si="25"/>
        <v>131387286</v>
      </c>
      <c r="C305" s="581">
        <f t="shared" si="26"/>
        <v>45657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18</v>
      </c>
    </row>
    <row r="306" spans="1:8">
      <c r="A306" s="105" t="str">
        <f t="shared" si="24"/>
        <v>Уеб медия груп АД</v>
      </c>
      <c r="B306" s="105" t="str">
        <f t="shared" si="25"/>
        <v>131387286</v>
      </c>
      <c r="C306" s="581">
        <f t="shared" si="26"/>
        <v>45657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Уеб медия груп АД</v>
      </c>
      <c r="B307" s="105" t="str">
        <f t="shared" si="25"/>
        <v>131387286</v>
      </c>
      <c r="C307" s="581">
        <f t="shared" si="26"/>
        <v>45657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Уеб медия груп АД</v>
      </c>
      <c r="B308" s="105" t="str">
        <f t="shared" si="25"/>
        <v>131387286</v>
      </c>
      <c r="C308" s="581">
        <f t="shared" si="26"/>
        <v>45657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Уеб медия груп АД</v>
      </c>
      <c r="B309" s="105" t="str">
        <f t="shared" si="25"/>
        <v>131387286</v>
      </c>
      <c r="C309" s="581">
        <f t="shared" si="26"/>
        <v>45657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Уеб медия груп АД</v>
      </c>
      <c r="B310" s="105" t="str">
        <f t="shared" si="25"/>
        <v>131387286</v>
      </c>
      <c r="C310" s="581">
        <f t="shared" si="26"/>
        <v>45657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Уеб медия груп АД</v>
      </c>
      <c r="B311" s="105" t="str">
        <f t="shared" si="25"/>
        <v>131387286</v>
      </c>
      <c r="C311" s="581">
        <f t="shared" si="26"/>
        <v>45657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Уеб медия груп АД</v>
      </c>
      <c r="B312" s="105" t="str">
        <f t="shared" si="25"/>
        <v>131387286</v>
      </c>
      <c r="C312" s="581">
        <f t="shared" si="26"/>
        <v>45657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Уеб медия груп АД</v>
      </c>
      <c r="B313" s="105" t="str">
        <f t="shared" si="25"/>
        <v>131387286</v>
      </c>
      <c r="C313" s="581">
        <f t="shared" si="26"/>
        <v>45657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Уеб медия груп АД</v>
      </c>
      <c r="B314" s="105" t="str">
        <f t="shared" si="25"/>
        <v>131387286</v>
      </c>
      <c r="C314" s="581">
        <f t="shared" si="26"/>
        <v>45657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Уеб медия груп АД</v>
      </c>
      <c r="B315" s="105" t="str">
        <f t="shared" si="25"/>
        <v>131387286</v>
      </c>
      <c r="C315" s="581">
        <f t="shared" si="26"/>
        <v>45657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Уеб медия груп АД</v>
      </c>
      <c r="B316" s="105" t="str">
        <f t="shared" si="25"/>
        <v>131387286</v>
      </c>
      <c r="C316" s="581">
        <f t="shared" si="26"/>
        <v>45657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Уеб медия груп АД</v>
      </c>
      <c r="B317" s="105" t="str">
        <f t="shared" si="25"/>
        <v>131387286</v>
      </c>
      <c r="C317" s="581">
        <f t="shared" si="26"/>
        <v>45657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Уеб медия груп АД</v>
      </c>
      <c r="B318" s="105" t="str">
        <f t="shared" si="25"/>
        <v>131387286</v>
      </c>
      <c r="C318" s="581">
        <f t="shared" si="26"/>
        <v>45657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Уеб медия груп АД</v>
      </c>
      <c r="B319" s="105" t="str">
        <f t="shared" si="25"/>
        <v>131387286</v>
      </c>
      <c r="C319" s="581">
        <f t="shared" si="26"/>
        <v>45657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Уеб медия груп АД</v>
      </c>
      <c r="B320" s="105" t="str">
        <f t="shared" si="25"/>
        <v>131387286</v>
      </c>
      <c r="C320" s="581">
        <f t="shared" si="26"/>
        <v>45657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Уеб медия груп АД</v>
      </c>
      <c r="B321" s="105" t="str">
        <f t="shared" si="25"/>
        <v>131387286</v>
      </c>
      <c r="C321" s="581">
        <f t="shared" si="26"/>
        <v>45657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Уеб медия груп АД</v>
      </c>
      <c r="B322" s="105" t="str">
        <f t="shared" si="25"/>
        <v>131387286</v>
      </c>
      <c r="C322" s="581">
        <f t="shared" si="26"/>
        <v>45657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Уеб медия груп АД</v>
      </c>
      <c r="B323" s="105" t="str">
        <f t="shared" si="25"/>
        <v>131387286</v>
      </c>
      <c r="C323" s="581">
        <f t="shared" si="26"/>
        <v>45657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Уеб медия груп АД</v>
      </c>
      <c r="B324" s="105" t="str">
        <f t="shared" si="25"/>
        <v>131387286</v>
      </c>
      <c r="C324" s="581">
        <f t="shared" si="26"/>
        <v>45657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Уеб медия груп АД</v>
      </c>
      <c r="B325" s="105" t="str">
        <f t="shared" si="25"/>
        <v>131387286</v>
      </c>
      <c r="C325" s="581">
        <f t="shared" si="26"/>
        <v>45657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Уеб медия груп АД</v>
      </c>
      <c r="B326" s="105" t="str">
        <f t="shared" si="25"/>
        <v>131387286</v>
      </c>
      <c r="C326" s="581">
        <f t="shared" si="26"/>
        <v>45657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Уеб медия груп АД</v>
      </c>
      <c r="B327" s="105" t="str">
        <f t="shared" si="25"/>
        <v>131387286</v>
      </c>
      <c r="C327" s="581">
        <f t="shared" si="26"/>
        <v>45657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Уеб медия груп АД</v>
      </c>
      <c r="B328" s="105" t="str">
        <f t="shared" si="25"/>
        <v>131387286</v>
      </c>
      <c r="C328" s="581">
        <f t="shared" si="26"/>
        <v>45657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Уеб медия груп АД</v>
      </c>
      <c r="B329" s="105" t="str">
        <f t="shared" si="25"/>
        <v>131387286</v>
      </c>
      <c r="C329" s="581">
        <f t="shared" si="26"/>
        <v>45657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Уеб медия груп АД</v>
      </c>
      <c r="B330" s="105" t="str">
        <f t="shared" si="25"/>
        <v>131387286</v>
      </c>
      <c r="C330" s="581">
        <f t="shared" si="26"/>
        <v>45657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Уеб медия груп АД</v>
      </c>
      <c r="B331" s="105" t="str">
        <f t="shared" si="25"/>
        <v>131387286</v>
      </c>
      <c r="C331" s="581">
        <f t="shared" si="26"/>
        <v>45657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Уеб медия груп АД</v>
      </c>
      <c r="B332" s="105" t="str">
        <f t="shared" si="25"/>
        <v>131387286</v>
      </c>
      <c r="C332" s="581">
        <f t="shared" si="26"/>
        <v>45657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Уеб медия груп АД</v>
      </c>
      <c r="B333" s="105" t="str">
        <f t="shared" si="25"/>
        <v>131387286</v>
      </c>
      <c r="C333" s="581">
        <f t="shared" si="26"/>
        <v>45657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Уеб медия груп АД</v>
      </c>
      <c r="B334" s="105" t="str">
        <f t="shared" si="25"/>
        <v>131387286</v>
      </c>
      <c r="C334" s="581">
        <f t="shared" si="26"/>
        <v>45657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Уеб медия груп АД</v>
      </c>
      <c r="B335" s="105" t="str">
        <f t="shared" si="25"/>
        <v>131387286</v>
      </c>
      <c r="C335" s="581">
        <f t="shared" si="26"/>
        <v>45657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Уеб медия груп АД</v>
      </c>
      <c r="B336" s="105" t="str">
        <f t="shared" si="25"/>
        <v>131387286</v>
      </c>
      <c r="C336" s="581">
        <f t="shared" si="26"/>
        <v>45657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Уеб медия груп АД</v>
      </c>
      <c r="B337" s="105" t="str">
        <f t="shared" si="25"/>
        <v>131387286</v>
      </c>
      <c r="C337" s="581">
        <f t="shared" si="26"/>
        <v>45657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Уеб медия груп АД</v>
      </c>
      <c r="B338" s="105" t="str">
        <f t="shared" si="25"/>
        <v>131387286</v>
      </c>
      <c r="C338" s="581">
        <f t="shared" si="26"/>
        <v>45657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Уеб медия груп АД</v>
      </c>
      <c r="B339" s="105" t="str">
        <f t="shared" si="25"/>
        <v>131387286</v>
      </c>
      <c r="C339" s="581">
        <f t="shared" si="26"/>
        <v>45657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Уеб медия груп АД</v>
      </c>
      <c r="B340" s="105" t="str">
        <f t="shared" si="25"/>
        <v>131387286</v>
      </c>
      <c r="C340" s="581">
        <f t="shared" si="26"/>
        <v>45657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Уеб медия груп АД</v>
      </c>
      <c r="B341" s="105" t="str">
        <f t="shared" si="25"/>
        <v>131387286</v>
      </c>
      <c r="C341" s="581">
        <f t="shared" si="26"/>
        <v>45657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Уеб медия груп АД</v>
      </c>
      <c r="B342" s="105" t="str">
        <f t="shared" si="25"/>
        <v>131387286</v>
      </c>
      <c r="C342" s="581">
        <f t="shared" si="26"/>
        <v>45657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Уеб медия груп АД</v>
      </c>
      <c r="B343" s="105" t="str">
        <f t="shared" si="25"/>
        <v>131387286</v>
      </c>
      <c r="C343" s="581">
        <f t="shared" si="26"/>
        <v>45657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Уеб медия груп АД</v>
      </c>
      <c r="B344" s="105" t="str">
        <f t="shared" si="25"/>
        <v>131387286</v>
      </c>
      <c r="C344" s="581">
        <f t="shared" si="26"/>
        <v>45657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Уеб медия груп АД</v>
      </c>
      <c r="B345" s="105" t="str">
        <f t="shared" si="25"/>
        <v>131387286</v>
      </c>
      <c r="C345" s="581">
        <f t="shared" si="26"/>
        <v>45657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2</v>
      </c>
    </row>
    <row r="346" spans="1:8">
      <c r="A346" s="105" t="str">
        <f t="shared" ref="A346:A409" si="27">pdeName</f>
        <v>Уеб медия груп АД</v>
      </c>
      <c r="B346" s="105" t="str">
        <f t="shared" ref="B346:B409" si="28">pdeBulstat</f>
        <v>131387286</v>
      </c>
      <c r="C346" s="581">
        <f t="shared" ref="C346:C409" si="29">endDate</f>
        <v>45657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2</v>
      </c>
    </row>
    <row r="347" spans="1:8">
      <c r="A347" s="105" t="str">
        <f t="shared" si="27"/>
        <v>Уеб медия груп АД</v>
      </c>
      <c r="B347" s="105" t="str">
        <f t="shared" si="28"/>
        <v>131387286</v>
      </c>
      <c r="C347" s="581">
        <f t="shared" si="29"/>
        <v>45657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Уеб медия груп АД</v>
      </c>
      <c r="B348" s="105" t="str">
        <f t="shared" si="28"/>
        <v>131387286</v>
      </c>
      <c r="C348" s="581">
        <f t="shared" si="29"/>
        <v>45657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Уеб медия груп АД</v>
      </c>
      <c r="B349" s="105" t="str">
        <f t="shared" si="28"/>
        <v>131387286</v>
      </c>
      <c r="C349" s="581">
        <f t="shared" si="29"/>
        <v>45657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2</v>
      </c>
    </row>
    <row r="350" spans="1:8">
      <c r="A350" s="105" t="str">
        <f t="shared" si="27"/>
        <v>Уеб медия груп АД</v>
      </c>
      <c r="B350" s="105" t="str">
        <f t="shared" si="28"/>
        <v>131387286</v>
      </c>
      <c r="C350" s="581">
        <f t="shared" si="29"/>
        <v>45657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Уеб медия груп АД</v>
      </c>
      <c r="B351" s="105" t="str">
        <f t="shared" si="28"/>
        <v>131387286</v>
      </c>
      <c r="C351" s="581">
        <f t="shared" si="29"/>
        <v>45657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Уеб медия груп АД</v>
      </c>
      <c r="B352" s="105" t="str">
        <f t="shared" si="28"/>
        <v>131387286</v>
      </c>
      <c r="C352" s="581">
        <f t="shared" si="29"/>
        <v>45657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Уеб медия груп АД</v>
      </c>
      <c r="B353" s="105" t="str">
        <f t="shared" si="28"/>
        <v>131387286</v>
      </c>
      <c r="C353" s="581">
        <f t="shared" si="29"/>
        <v>45657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Уеб медия груп АД</v>
      </c>
      <c r="B354" s="105" t="str">
        <f t="shared" si="28"/>
        <v>131387286</v>
      </c>
      <c r="C354" s="581">
        <f t="shared" si="29"/>
        <v>45657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Уеб медия груп АД</v>
      </c>
      <c r="B355" s="105" t="str">
        <f t="shared" si="28"/>
        <v>131387286</v>
      </c>
      <c r="C355" s="581">
        <f t="shared" si="29"/>
        <v>45657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Уеб медия груп АД</v>
      </c>
      <c r="B356" s="105" t="str">
        <f t="shared" si="28"/>
        <v>131387286</v>
      </c>
      <c r="C356" s="581">
        <f t="shared" si="29"/>
        <v>45657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Уеб медия груп АД</v>
      </c>
      <c r="B357" s="105" t="str">
        <f t="shared" si="28"/>
        <v>131387286</v>
      </c>
      <c r="C357" s="581">
        <f t="shared" si="29"/>
        <v>45657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Уеб медия груп АД</v>
      </c>
      <c r="B358" s="105" t="str">
        <f t="shared" si="28"/>
        <v>131387286</v>
      </c>
      <c r="C358" s="581">
        <f t="shared" si="29"/>
        <v>45657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Уеб медия груп АД</v>
      </c>
      <c r="B359" s="105" t="str">
        <f t="shared" si="28"/>
        <v>131387286</v>
      </c>
      <c r="C359" s="581">
        <f t="shared" si="29"/>
        <v>45657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Уеб медия груп АД</v>
      </c>
      <c r="B360" s="105" t="str">
        <f t="shared" si="28"/>
        <v>131387286</v>
      </c>
      <c r="C360" s="581">
        <f t="shared" si="29"/>
        <v>45657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Уеб медия груп АД</v>
      </c>
      <c r="B361" s="105" t="str">
        <f t="shared" si="28"/>
        <v>131387286</v>
      </c>
      <c r="C361" s="581">
        <f t="shared" si="29"/>
        <v>45657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Уеб медия груп АД</v>
      </c>
      <c r="B362" s="105" t="str">
        <f t="shared" si="28"/>
        <v>131387286</v>
      </c>
      <c r="C362" s="581">
        <f t="shared" si="29"/>
        <v>45657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Уеб медия груп АД</v>
      </c>
      <c r="B363" s="105" t="str">
        <f t="shared" si="28"/>
        <v>131387286</v>
      </c>
      <c r="C363" s="581">
        <f t="shared" si="29"/>
        <v>45657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Уеб медия груп АД</v>
      </c>
      <c r="B364" s="105" t="str">
        <f t="shared" si="28"/>
        <v>131387286</v>
      </c>
      <c r="C364" s="581">
        <f t="shared" si="29"/>
        <v>45657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Уеб медия груп АД</v>
      </c>
      <c r="B365" s="105" t="str">
        <f t="shared" si="28"/>
        <v>131387286</v>
      </c>
      <c r="C365" s="581">
        <f t="shared" si="29"/>
        <v>45657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Уеб медия груп АД</v>
      </c>
      <c r="B366" s="105" t="str">
        <f t="shared" si="28"/>
        <v>131387286</v>
      </c>
      <c r="C366" s="581">
        <f t="shared" si="29"/>
        <v>45657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Уеб медия груп АД</v>
      </c>
      <c r="B367" s="105" t="str">
        <f t="shared" si="28"/>
        <v>131387286</v>
      </c>
      <c r="C367" s="581">
        <f t="shared" si="29"/>
        <v>45657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Уеб медия груп АД</v>
      </c>
      <c r="B368" s="105" t="str">
        <f t="shared" si="28"/>
        <v>131387286</v>
      </c>
      <c r="C368" s="581">
        <f t="shared" si="29"/>
        <v>45657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Уеб медия груп АД</v>
      </c>
      <c r="B369" s="105" t="str">
        <f t="shared" si="28"/>
        <v>131387286</v>
      </c>
      <c r="C369" s="581">
        <f t="shared" si="29"/>
        <v>45657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Уеб медия груп АД</v>
      </c>
      <c r="B370" s="105" t="str">
        <f t="shared" si="28"/>
        <v>131387286</v>
      </c>
      <c r="C370" s="581">
        <f t="shared" si="29"/>
        <v>45657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Уеб медия груп АД</v>
      </c>
      <c r="B371" s="105" t="str">
        <f t="shared" si="28"/>
        <v>131387286</v>
      </c>
      <c r="C371" s="581">
        <f t="shared" si="29"/>
        <v>45657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Уеб медия груп АД</v>
      </c>
      <c r="B372" s="105" t="str">
        <f t="shared" si="28"/>
        <v>131387286</v>
      </c>
      <c r="C372" s="581">
        <f t="shared" si="29"/>
        <v>45657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-7893</v>
      </c>
    </row>
    <row r="373" spans="1:8">
      <c r="A373" s="105" t="str">
        <f t="shared" si="27"/>
        <v>Уеб медия груп АД</v>
      </c>
      <c r="B373" s="105" t="str">
        <f t="shared" si="28"/>
        <v>131387286</v>
      </c>
      <c r="C373" s="581">
        <f t="shared" si="29"/>
        <v>45657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Уеб медия груп АД</v>
      </c>
      <c r="B374" s="105" t="str">
        <f t="shared" si="28"/>
        <v>131387286</v>
      </c>
      <c r="C374" s="581">
        <f t="shared" si="29"/>
        <v>45657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Уеб медия груп АД</v>
      </c>
      <c r="B375" s="105" t="str">
        <f t="shared" si="28"/>
        <v>131387286</v>
      </c>
      <c r="C375" s="581">
        <f t="shared" si="29"/>
        <v>45657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Уеб медия груп АД</v>
      </c>
      <c r="B376" s="105" t="str">
        <f t="shared" si="28"/>
        <v>131387286</v>
      </c>
      <c r="C376" s="581">
        <f t="shared" si="29"/>
        <v>45657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-7893</v>
      </c>
    </row>
    <row r="377" spans="1:8">
      <c r="A377" s="105" t="str">
        <f t="shared" si="27"/>
        <v>Уеб медия груп АД</v>
      </c>
      <c r="B377" s="105" t="str">
        <f t="shared" si="28"/>
        <v>131387286</v>
      </c>
      <c r="C377" s="581">
        <f t="shared" si="29"/>
        <v>45657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-36</v>
      </c>
    </row>
    <row r="378" spans="1:8">
      <c r="A378" s="105" t="str">
        <f t="shared" si="27"/>
        <v>Уеб медия груп АД</v>
      </c>
      <c r="B378" s="105" t="str">
        <f t="shared" si="28"/>
        <v>131387286</v>
      </c>
      <c r="C378" s="581">
        <f t="shared" si="29"/>
        <v>45657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Уеб медия груп АД</v>
      </c>
      <c r="B379" s="105" t="str">
        <f t="shared" si="28"/>
        <v>131387286</v>
      </c>
      <c r="C379" s="581">
        <f t="shared" si="29"/>
        <v>45657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Уеб медия груп АД</v>
      </c>
      <c r="B380" s="105" t="str">
        <f t="shared" si="28"/>
        <v>131387286</v>
      </c>
      <c r="C380" s="581">
        <f t="shared" si="29"/>
        <v>45657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Уеб медия груп АД</v>
      </c>
      <c r="B381" s="105" t="str">
        <f t="shared" si="28"/>
        <v>131387286</v>
      </c>
      <c r="C381" s="581">
        <f t="shared" si="29"/>
        <v>45657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Уеб медия груп АД</v>
      </c>
      <c r="B382" s="105" t="str">
        <f t="shared" si="28"/>
        <v>131387286</v>
      </c>
      <c r="C382" s="581">
        <f t="shared" si="29"/>
        <v>45657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Уеб медия груп АД</v>
      </c>
      <c r="B383" s="105" t="str">
        <f t="shared" si="28"/>
        <v>131387286</v>
      </c>
      <c r="C383" s="581">
        <f t="shared" si="29"/>
        <v>45657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Уеб медия груп АД</v>
      </c>
      <c r="B384" s="105" t="str">
        <f t="shared" si="28"/>
        <v>131387286</v>
      </c>
      <c r="C384" s="581">
        <f t="shared" si="29"/>
        <v>45657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Уеб медия груп АД</v>
      </c>
      <c r="B385" s="105" t="str">
        <f t="shared" si="28"/>
        <v>131387286</v>
      </c>
      <c r="C385" s="581">
        <f t="shared" si="29"/>
        <v>45657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Уеб медия груп АД</v>
      </c>
      <c r="B386" s="105" t="str">
        <f t="shared" si="28"/>
        <v>131387286</v>
      </c>
      <c r="C386" s="581">
        <f t="shared" si="29"/>
        <v>45657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Уеб медия груп АД</v>
      </c>
      <c r="B387" s="105" t="str">
        <f t="shared" si="28"/>
        <v>131387286</v>
      </c>
      <c r="C387" s="581">
        <f t="shared" si="29"/>
        <v>45657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Уеб медия груп АД</v>
      </c>
      <c r="B388" s="105" t="str">
        <f t="shared" si="28"/>
        <v>131387286</v>
      </c>
      <c r="C388" s="581">
        <f t="shared" si="29"/>
        <v>45657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Уеб медия груп АД</v>
      </c>
      <c r="B389" s="105" t="str">
        <f t="shared" si="28"/>
        <v>131387286</v>
      </c>
      <c r="C389" s="581">
        <f t="shared" si="29"/>
        <v>45657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Уеб медия груп АД</v>
      </c>
      <c r="B390" s="105" t="str">
        <f t="shared" si="28"/>
        <v>131387286</v>
      </c>
      <c r="C390" s="581">
        <f t="shared" si="29"/>
        <v>45657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-7929</v>
      </c>
    </row>
    <row r="391" spans="1:8">
      <c r="A391" s="105" t="str">
        <f t="shared" si="27"/>
        <v>Уеб медия груп АД</v>
      </c>
      <c r="B391" s="105" t="str">
        <f t="shared" si="28"/>
        <v>131387286</v>
      </c>
      <c r="C391" s="581">
        <f t="shared" si="29"/>
        <v>45657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Уеб медия груп АД</v>
      </c>
      <c r="B392" s="105" t="str">
        <f t="shared" si="28"/>
        <v>131387286</v>
      </c>
      <c r="C392" s="581">
        <f t="shared" si="29"/>
        <v>45657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Уеб медия груп АД</v>
      </c>
      <c r="B393" s="105" t="str">
        <f t="shared" si="28"/>
        <v>131387286</v>
      </c>
      <c r="C393" s="581">
        <f t="shared" si="29"/>
        <v>45657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-7929</v>
      </c>
    </row>
    <row r="394" spans="1:8">
      <c r="A394" s="105" t="str">
        <f t="shared" si="27"/>
        <v>Уеб медия груп АД</v>
      </c>
      <c r="B394" s="105" t="str">
        <f t="shared" si="28"/>
        <v>131387286</v>
      </c>
      <c r="C394" s="581">
        <f t="shared" si="29"/>
        <v>45657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Уеб медия груп АД</v>
      </c>
      <c r="B395" s="105" t="str">
        <f t="shared" si="28"/>
        <v>131387286</v>
      </c>
      <c r="C395" s="581">
        <f t="shared" si="29"/>
        <v>45657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Уеб медия груп АД</v>
      </c>
      <c r="B396" s="105" t="str">
        <f t="shared" si="28"/>
        <v>131387286</v>
      </c>
      <c r="C396" s="581">
        <f t="shared" si="29"/>
        <v>45657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Уеб медия груп АД</v>
      </c>
      <c r="B397" s="105" t="str">
        <f t="shared" si="28"/>
        <v>131387286</v>
      </c>
      <c r="C397" s="581">
        <f t="shared" si="29"/>
        <v>45657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Уеб медия груп АД</v>
      </c>
      <c r="B398" s="105" t="str">
        <f t="shared" si="28"/>
        <v>131387286</v>
      </c>
      <c r="C398" s="581">
        <f t="shared" si="29"/>
        <v>45657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Уеб медия груп АД</v>
      </c>
      <c r="B399" s="105" t="str">
        <f t="shared" si="28"/>
        <v>131387286</v>
      </c>
      <c r="C399" s="581">
        <f t="shared" si="29"/>
        <v>45657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Уеб медия груп АД</v>
      </c>
      <c r="B400" s="105" t="str">
        <f t="shared" si="28"/>
        <v>131387286</v>
      </c>
      <c r="C400" s="581">
        <f t="shared" si="29"/>
        <v>45657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Уеб медия груп АД</v>
      </c>
      <c r="B401" s="105" t="str">
        <f t="shared" si="28"/>
        <v>131387286</v>
      </c>
      <c r="C401" s="581">
        <f t="shared" si="29"/>
        <v>45657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Уеб медия груп АД</v>
      </c>
      <c r="B402" s="105" t="str">
        <f t="shared" si="28"/>
        <v>131387286</v>
      </c>
      <c r="C402" s="581">
        <f t="shared" si="29"/>
        <v>45657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Уеб медия груп АД</v>
      </c>
      <c r="B403" s="105" t="str">
        <f t="shared" si="28"/>
        <v>131387286</v>
      </c>
      <c r="C403" s="581">
        <f t="shared" si="29"/>
        <v>45657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Уеб медия груп АД</v>
      </c>
      <c r="B404" s="105" t="str">
        <f t="shared" si="28"/>
        <v>131387286</v>
      </c>
      <c r="C404" s="581">
        <f t="shared" si="29"/>
        <v>45657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Уеб медия груп АД</v>
      </c>
      <c r="B405" s="105" t="str">
        <f t="shared" si="28"/>
        <v>131387286</v>
      </c>
      <c r="C405" s="581">
        <f t="shared" si="29"/>
        <v>45657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Уеб медия груп АД</v>
      </c>
      <c r="B406" s="105" t="str">
        <f t="shared" si="28"/>
        <v>131387286</v>
      </c>
      <c r="C406" s="581">
        <f t="shared" si="29"/>
        <v>45657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Уеб медия груп АД</v>
      </c>
      <c r="B407" s="105" t="str">
        <f t="shared" si="28"/>
        <v>131387286</v>
      </c>
      <c r="C407" s="581">
        <f t="shared" si="29"/>
        <v>45657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Уеб медия груп АД</v>
      </c>
      <c r="B408" s="105" t="str">
        <f t="shared" si="28"/>
        <v>131387286</v>
      </c>
      <c r="C408" s="581">
        <f t="shared" si="29"/>
        <v>45657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Уеб медия груп АД</v>
      </c>
      <c r="B409" s="105" t="str">
        <f t="shared" si="28"/>
        <v>131387286</v>
      </c>
      <c r="C409" s="581">
        <f t="shared" si="29"/>
        <v>45657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Уеб медия груп АД</v>
      </c>
      <c r="B410" s="105" t="str">
        <f t="shared" ref="B410:B459" si="31">pdeBulstat</f>
        <v>131387286</v>
      </c>
      <c r="C410" s="581">
        <f t="shared" ref="C410:C459" si="32">endDate</f>
        <v>45657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Уеб медия груп АД</v>
      </c>
      <c r="B411" s="105" t="str">
        <f t="shared" si="31"/>
        <v>131387286</v>
      </c>
      <c r="C411" s="581">
        <f t="shared" si="32"/>
        <v>45657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Уеб медия груп АД</v>
      </c>
      <c r="B412" s="105" t="str">
        <f t="shared" si="31"/>
        <v>131387286</v>
      </c>
      <c r="C412" s="581">
        <f t="shared" si="32"/>
        <v>45657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Уеб медия груп АД</v>
      </c>
      <c r="B413" s="105" t="str">
        <f t="shared" si="31"/>
        <v>131387286</v>
      </c>
      <c r="C413" s="581">
        <f t="shared" si="32"/>
        <v>45657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Уеб медия груп АД</v>
      </c>
      <c r="B414" s="105" t="str">
        <f t="shared" si="31"/>
        <v>131387286</v>
      </c>
      <c r="C414" s="581">
        <f t="shared" si="32"/>
        <v>45657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Уеб медия груп АД</v>
      </c>
      <c r="B415" s="105" t="str">
        <f t="shared" si="31"/>
        <v>131387286</v>
      </c>
      <c r="C415" s="581">
        <f t="shared" si="32"/>
        <v>45657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Уеб медия груп АД</v>
      </c>
      <c r="B416" s="105" t="str">
        <f t="shared" si="31"/>
        <v>131387286</v>
      </c>
      <c r="C416" s="581">
        <f t="shared" si="32"/>
        <v>45657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4018</v>
      </c>
    </row>
    <row r="417" spans="1:8">
      <c r="A417" s="105" t="str">
        <f t="shared" si="30"/>
        <v>Уеб медия груп АД</v>
      </c>
      <c r="B417" s="105" t="str">
        <f t="shared" si="31"/>
        <v>131387286</v>
      </c>
      <c r="C417" s="581">
        <f t="shared" si="32"/>
        <v>45657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Уеб медия груп АД</v>
      </c>
      <c r="B418" s="105" t="str">
        <f t="shared" si="31"/>
        <v>131387286</v>
      </c>
      <c r="C418" s="581">
        <f t="shared" si="32"/>
        <v>45657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Уеб медия груп АД</v>
      </c>
      <c r="B419" s="105" t="str">
        <f t="shared" si="31"/>
        <v>131387286</v>
      </c>
      <c r="C419" s="581">
        <f t="shared" si="32"/>
        <v>45657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Уеб медия груп АД</v>
      </c>
      <c r="B420" s="105" t="str">
        <f t="shared" si="31"/>
        <v>131387286</v>
      </c>
      <c r="C420" s="581">
        <f t="shared" si="32"/>
        <v>45657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4018</v>
      </c>
    </row>
    <row r="421" spans="1:8">
      <c r="A421" s="105" t="str">
        <f t="shared" si="30"/>
        <v>Уеб медия груп АД</v>
      </c>
      <c r="B421" s="105" t="str">
        <f t="shared" si="31"/>
        <v>131387286</v>
      </c>
      <c r="C421" s="581">
        <f t="shared" si="32"/>
        <v>45657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-36</v>
      </c>
    </row>
    <row r="422" spans="1:8">
      <c r="A422" s="105" t="str">
        <f t="shared" si="30"/>
        <v>Уеб медия груп АД</v>
      </c>
      <c r="B422" s="105" t="str">
        <f t="shared" si="31"/>
        <v>131387286</v>
      </c>
      <c r="C422" s="581">
        <f t="shared" si="32"/>
        <v>45657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Уеб медия груп АД</v>
      </c>
      <c r="B423" s="105" t="str">
        <f t="shared" si="31"/>
        <v>131387286</v>
      </c>
      <c r="C423" s="581">
        <f t="shared" si="32"/>
        <v>45657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Уеб медия груп АД</v>
      </c>
      <c r="B424" s="105" t="str">
        <f t="shared" si="31"/>
        <v>131387286</v>
      </c>
      <c r="C424" s="581">
        <f t="shared" si="32"/>
        <v>45657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Уеб медия груп АД</v>
      </c>
      <c r="B425" s="105" t="str">
        <f t="shared" si="31"/>
        <v>131387286</v>
      </c>
      <c r="C425" s="581">
        <f t="shared" si="32"/>
        <v>45657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Уеб медия груп АД</v>
      </c>
      <c r="B426" s="105" t="str">
        <f t="shared" si="31"/>
        <v>131387286</v>
      </c>
      <c r="C426" s="581">
        <f t="shared" si="32"/>
        <v>45657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Уеб медия груп АД</v>
      </c>
      <c r="B427" s="105" t="str">
        <f t="shared" si="31"/>
        <v>131387286</v>
      </c>
      <c r="C427" s="581">
        <f t="shared" si="32"/>
        <v>45657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Уеб медия груп АД</v>
      </c>
      <c r="B428" s="105" t="str">
        <f t="shared" si="31"/>
        <v>131387286</v>
      </c>
      <c r="C428" s="581">
        <f t="shared" si="32"/>
        <v>45657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Уеб медия груп АД</v>
      </c>
      <c r="B429" s="105" t="str">
        <f t="shared" si="31"/>
        <v>131387286</v>
      </c>
      <c r="C429" s="581">
        <f t="shared" si="32"/>
        <v>45657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Уеб медия груп АД</v>
      </c>
      <c r="B430" s="105" t="str">
        <f t="shared" si="31"/>
        <v>131387286</v>
      </c>
      <c r="C430" s="581">
        <f t="shared" si="32"/>
        <v>45657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Уеб медия груп АД</v>
      </c>
      <c r="B431" s="105" t="str">
        <f t="shared" si="31"/>
        <v>131387286</v>
      </c>
      <c r="C431" s="581">
        <f t="shared" si="32"/>
        <v>45657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Уеб медия груп АД</v>
      </c>
      <c r="B432" s="105" t="str">
        <f t="shared" si="31"/>
        <v>131387286</v>
      </c>
      <c r="C432" s="581">
        <f t="shared" si="32"/>
        <v>45657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Уеб медия груп АД</v>
      </c>
      <c r="B433" s="105" t="str">
        <f t="shared" si="31"/>
        <v>131387286</v>
      </c>
      <c r="C433" s="581">
        <f t="shared" si="32"/>
        <v>45657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2</v>
      </c>
    </row>
    <row r="434" spans="1:8">
      <c r="A434" s="105" t="str">
        <f t="shared" si="30"/>
        <v>Уеб медия груп АД</v>
      </c>
      <c r="B434" s="105" t="str">
        <f t="shared" si="31"/>
        <v>131387286</v>
      </c>
      <c r="C434" s="581">
        <f t="shared" si="32"/>
        <v>45657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3984</v>
      </c>
    </row>
    <row r="435" spans="1:8">
      <c r="A435" s="105" t="str">
        <f t="shared" si="30"/>
        <v>Уеб медия груп АД</v>
      </c>
      <c r="B435" s="105" t="str">
        <f t="shared" si="31"/>
        <v>131387286</v>
      </c>
      <c r="C435" s="581">
        <f t="shared" si="32"/>
        <v>45657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Уеб медия груп АД</v>
      </c>
      <c r="B436" s="105" t="str">
        <f t="shared" si="31"/>
        <v>131387286</v>
      </c>
      <c r="C436" s="581">
        <f t="shared" si="32"/>
        <v>45657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Уеб медия груп АД</v>
      </c>
      <c r="B437" s="105" t="str">
        <f t="shared" si="31"/>
        <v>131387286</v>
      </c>
      <c r="C437" s="581">
        <f t="shared" si="32"/>
        <v>45657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3984</v>
      </c>
    </row>
    <row r="438" spans="1:8">
      <c r="A438" s="105" t="str">
        <f t="shared" si="30"/>
        <v>Уеб медия груп АД</v>
      </c>
      <c r="B438" s="105" t="str">
        <f t="shared" si="31"/>
        <v>131387286</v>
      </c>
      <c r="C438" s="581">
        <f t="shared" si="32"/>
        <v>45657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Уеб медия груп АД</v>
      </c>
      <c r="B439" s="105" t="str">
        <f t="shared" si="31"/>
        <v>131387286</v>
      </c>
      <c r="C439" s="581">
        <f t="shared" si="32"/>
        <v>45657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Уеб медия груп АД</v>
      </c>
      <c r="B440" s="105" t="str">
        <f t="shared" si="31"/>
        <v>131387286</v>
      </c>
      <c r="C440" s="581">
        <f t="shared" si="32"/>
        <v>45657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Уеб медия груп АД</v>
      </c>
      <c r="B441" s="105" t="str">
        <f t="shared" si="31"/>
        <v>131387286</v>
      </c>
      <c r="C441" s="581">
        <f t="shared" si="32"/>
        <v>45657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Уеб медия груп АД</v>
      </c>
      <c r="B442" s="105" t="str">
        <f t="shared" si="31"/>
        <v>131387286</v>
      </c>
      <c r="C442" s="581">
        <f t="shared" si="32"/>
        <v>45657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Уеб медия груп АД</v>
      </c>
      <c r="B443" s="105" t="str">
        <f t="shared" si="31"/>
        <v>131387286</v>
      </c>
      <c r="C443" s="581">
        <f t="shared" si="32"/>
        <v>45657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Уеб медия груп АД</v>
      </c>
      <c r="B444" s="105" t="str">
        <f t="shared" si="31"/>
        <v>131387286</v>
      </c>
      <c r="C444" s="581">
        <f t="shared" si="32"/>
        <v>45657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Уеб медия груп АД</v>
      </c>
      <c r="B445" s="105" t="str">
        <f t="shared" si="31"/>
        <v>131387286</v>
      </c>
      <c r="C445" s="581">
        <f t="shared" si="32"/>
        <v>45657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Уеб медия груп АД</v>
      </c>
      <c r="B446" s="105" t="str">
        <f t="shared" si="31"/>
        <v>131387286</v>
      </c>
      <c r="C446" s="581">
        <f t="shared" si="32"/>
        <v>45657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Уеб медия груп АД</v>
      </c>
      <c r="B447" s="105" t="str">
        <f t="shared" si="31"/>
        <v>131387286</v>
      </c>
      <c r="C447" s="581">
        <f t="shared" si="32"/>
        <v>45657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Уеб медия груп АД</v>
      </c>
      <c r="B448" s="105" t="str">
        <f t="shared" si="31"/>
        <v>131387286</v>
      </c>
      <c r="C448" s="581">
        <f t="shared" si="32"/>
        <v>45657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Уеб медия груп АД</v>
      </c>
      <c r="B449" s="105" t="str">
        <f t="shared" si="31"/>
        <v>131387286</v>
      </c>
      <c r="C449" s="581">
        <f t="shared" si="32"/>
        <v>45657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Уеб медия груп АД</v>
      </c>
      <c r="B450" s="105" t="str">
        <f t="shared" si="31"/>
        <v>131387286</v>
      </c>
      <c r="C450" s="581">
        <f t="shared" si="32"/>
        <v>45657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Уеб медия груп АД</v>
      </c>
      <c r="B451" s="105" t="str">
        <f t="shared" si="31"/>
        <v>131387286</v>
      </c>
      <c r="C451" s="581">
        <f t="shared" si="32"/>
        <v>45657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Уеб медия груп АД</v>
      </c>
      <c r="B452" s="105" t="str">
        <f t="shared" si="31"/>
        <v>131387286</v>
      </c>
      <c r="C452" s="581">
        <f t="shared" si="32"/>
        <v>45657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Уеб медия груп АД</v>
      </c>
      <c r="B453" s="105" t="str">
        <f t="shared" si="31"/>
        <v>131387286</v>
      </c>
      <c r="C453" s="581">
        <f t="shared" si="32"/>
        <v>45657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Уеб медия груп АД</v>
      </c>
      <c r="B454" s="105" t="str">
        <f t="shared" si="31"/>
        <v>131387286</v>
      </c>
      <c r="C454" s="581">
        <f t="shared" si="32"/>
        <v>45657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Уеб медия груп АД</v>
      </c>
      <c r="B455" s="105" t="str">
        <f t="shared" si="31"/>
        <v>131387286</v>
      </c>
      <c r="C455" s="581">
        <f t="shared" si="32"/>
        <v>45657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Уеб медия груп АД</v>
      </c>
      <c r="B456" s="105" t="str">
        <f t="shared" si="31"/>
        <v>131387286</v>
      </c>
      <c r="C456" s="581">
        <f t="shared" si="32"/>
        <v>45657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Уеб медия груп АД</v>
      </c>
      <c r="B457" s="105" t="str">
        <f t="shared" si="31"/>
        <v>131387286</v>
      </c>
      <c r="C457" s="581">
        <f t="shared" si="32"/>
        <v>45657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Уеб медия груп АД</v>
      </c>
      <c r="B458" s="105" t="str">
        <f t="shared" si="31"/>
        <v>131387286</v>
      </c>
      <c r="C458" s="581">
        <f t="shared" si="32"/>
        <v>45657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Уеб медия груп АД</v>
      </c>
      <c r="B459" s="105" t="str">
        <f t="shared" si="31"/>
        <v>131387286</v>
      </c>
      <c r="C459" s="581">
        <f t="shared" si="32"/>
        <v>45657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Уеб медия груп АД</v>
      </c>
      <c r="B461" s="105" t="str">
        <f t="shared" ref="B461:B524" si="34">pdeBulstat</f>
        <v>131387286</v>
      </c>
      <c r="C461" s="581">
        <f t="shared" ref="C461:C524" si="35">endDate</f>
        <v>45657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Уеб медия груп АД</v>
      </c>
      <c r="B462" s="105" t="str">
        <f t="shared" si="34"/>
        <v>131387286</v>
      </c>
      <c r="C462" s="581">
        <f t="shared" si="35"/>
        <v>45657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Уеб медия груп АД</v>
      </c>
      <c r="B463" s="105" t="str">
        <f t="shared" si="34"/>
        <v>131387286</v>
      </c>
      <c r="C463" s="581">
        <f t="shared" si="35"/>
        <v>45657</v>
      </c>
      <c r="D463" s="105" t="s">
        <v>529</v>
      </c>
      <c r="E463" s="496">
        <v>1</v>
      </c>
      <c r="F463" s="105" t="s">
        <v>528</v>
      </c>
      <c r="H463" s="105">
        <f>'Справка 6'!D13</f>
        <v>33</v>
      </c>
    </row>
    <row r="464" spans="1:8">
      <c r="A464" s="105" t="str">
        <f t="shared" si="33"/>
        <v>Уеб медия груп АД</v>
      </c>
      <c r="B464" s="105" t="str">
        <f t="shared" si="34"/>
        <v>131387286</v>
      </c>
      <c r="C464" s="581">
        <f t="shared" si="35"/>
        <v>45657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Уеб медия груп АД</v>
      </c>
      <c r="B465" s="105" t="str">
        <f t="shared" si="34"/>
        <v>131387286</v>
      </c>
      <c r="C465" s="581">
        <f t="shared" si="35"/>
        <v>45657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Уеб медия груп АД</v>
      </c>
      <c r="B466" s="105" t="str">
        <f t="shared" si="34"/>
        <v>131387286</v>
      </c>
      <c r="C466" s="581">
        <f t="shared" si="35"/>
        <v>45657</v>
      </c>
      <c r="D466" s="105" t="s">
        <v>537</v>
      </c>
      <c r="E466" s="496">
        <v>1</v>
      </c>
      <c r="F466" s="105" t="s">
        <v>536</v>
      </c>
      <c r="H466" s="105">
        <f>'Справка 6'!D16</f>
        <v>14</v>
      </c>
    </row>
    <row r="467" spans="1:8">
      <c r="A467" s="105" t="str">
        <f t="shared" si="33"/>
        <v>Уеб медия груп АД</v>
      </c>
      <c r="B467" s="105" t="str">
        <f t="shared" si="34"/>
        <v>131387286</v>
      </c>
      <c r="C467" s="581">
        <f t="shared" si="35"/>
        <v>45657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Уеб медия груп АД</v>
      </c>
      <c r="B468" s="105" t="str">
        <f t="shared" si="34"/>
        <v>131387286</v>
      </c>
      <c r="C468" s="581">
        <f t="shared" si="35"/>
        <v>45657</v>
      </c>
      <c r="D468" s="105" t="s">
        <v>543</v>
      </c>
      <c r="E468" s="496">
        <v>1</v>
      </c>
      <c r="F468" s="105" t="s">
        <v>542</v>
      </c>
      <c r="H468" s="105">
        <f>'Справка 6'!D18</f>
        <v>31</v>
      </c>
    </row>
    <row r="469" spans="1:8">
      <c r="A469" s="105" t="str">
        <f t="shared" si="33"/>
        <v>Уеб медия груп АД</v>
      </c>
      <c r="B469" s="105" t="str">
        <f t="shared" si="34"/>
        <v>131387286</v>
      </c>
      <c r="C469" s="581">
        <f t="shared" si="35"/>
        <v>45657</v>
      </c>
      <c r="D469" s="105" t="s">
        <v>545</v>
      </c>
      <c r="E469" s="496">
        <v>1</v>
      </c>
      <c r="F469" s="105" t="s">
        <v>828</v>
      </c>
      <c r="H469" s="105">
        <f>'Справка 6'!D19</f>
        <v>78</v>
      </c>
    </row>
    <row r="470" spans="1:8">
      <c r="A470" s="105" t="str">
        <f t="shared" si="33"/>
        <v>Уеб медия груп АД</v>
      </c>
      <c r="B470" s="105" t="str">
        <f t="shared" si="34"/>
        <v>131387286</v>
      </c>
      <c r="C470" s="581">
        <f t="shared" si="35"/>
        <v>45657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Уеб медия груп АД</v>
      </c>
      <c r="B471" s="105" t="str">
        <f t="shared" si="34"/>
        <v>131387286</v>
      </c>
      <c r="C471" s="581">
        <f t="shared" si="35"/>
        <v>45657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Уеб медия груп АД</v>
      </c>
      <c r="B472" s="105" t="str">
        <f t="shared" si="34"/>
        <v>131387286</v>
      </c>
      <c r="C472" s="581">
        <f t="shared" si="35"/>
        <v>45657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Уеб медия груп АД</v>
      </c>
      <c r="B473" s="105" t="str">
        <f t="shared" si="34"/>
        <v>131387286</v>
      </c>
      <c r="C473" s="581">
        <f t="shared" si="35"/>
        <v>45657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Уеб медия груп АД</v>
      </c>
      <c r="B474" s="105" t="str">
        <f t="shared" si="34"/>
        <v>131387286</v>
      </c>
      <c r="C474" s="581">
        <f t="shared" si="35"/>
        <v>45657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Уеб медия груп АД</v>
      </c>
      <c r="B475" s="105" t="str">
        <f t="shared" si="34"/>
        <v>131387286</v>
      </c>
      <c r="C475" s="581">
        <f t="shared" si="35"/>
        <v>45657</v>
      </c>
      <c r="D475" s="105" t="s">
        <v>558</v>
      </c>
      <c r="E475" s="496">
        <v>1</v>
      </c>
      <c r="F475" s="105" t="s">
        <v>542</v>
      </c>
      <c r="H475" s="105">
        <f>'Справка 6'!D27</f>
        <v>7486</v>
      </c>
    </row>
    <row r="476" spans="1:8">
      <c r="A476" s="105" t="str">
        <f t="shared" si="33"/>
        <v>Уеб медия груп АД</v>
      </c>
      <c r="B476" s="105" t="str">
        <f t="shared" si="34"/>
        <v>131387286</v>
      </c>
      <c r="C476" s="581">
        <f t="shared" si="35"/>
        <v>45657</v>
      </c>
      <c r="D476" s="105" t="s">
        <v>560</v>
      </c>
      <c r="E476" s="496">
        <v>1</v>
      </c>
      <c r="F476" s="105" t="s">
        <v>863</v>
      </c>
      <c r="H476" s="105">
        <f>'Справка 6'!D28</f>
        <v>7486</v>
      </c>
    </row>
    <row r="477" spans="1:8">
      <c r="A477" s="105" t="str">
        <f t="shared" si="33"/>
        <v>Уеб медия груп АД</v>
      </c>
      <c r="B477" s="105" t="str">
        <f t="shared" si="34"/>
        <v>131387286</v>
      </c>
      <c r="C477" s="581">
        <f t="shared" si="35"/>
        <v>45657</v>
      </c>
      <c r="D477" s="105" t="s">
        <v>562</v>
      </c>
      <c r="E477" s="496">
        <v>1</v>
      </c>
      <c r="F477" s="105" t="s">
        <v>561</v>
      </c>
      <c r="H477" s="105">
        <f>'Справка 6'!D30</f>
        <v>3657</v>
      </c>
    </row>
    <row r="478" spans="1:8">
      <c r="A478" s="105" t="str">
        <f t="shared" si="33"/>
        <v>Уеб медия груп АД</v>
      </c>
      <c r="B478" s="105" t="str">
        <f t="shared" si="34"/>
        <v>131387286</v>
      </c>
      <c r="C478" s="581">
        <f t="shared" si="35"/>
        <v>45657</v>
      </c>
      <c r="D478" s="105" t="s">
        <v>563</v>
      </c>
      <c r="E478" s="496">
        <v>1</v>
      </c>
      <c r="F478" s="105" t="s">
        <v>108</v>
      </c>
      <c r="H478" s="105">
        <f>'Справка 6'!D31</f>
        <v>3657</v>
      </c>
    </row>
    <row r="479" spans="1:8">
      <c r="A479" s="105" t="str">
        <f t="shared" si="33"/>
        <v>Уеб медия груп АД</v>
      </c>
      <c r="B479" s="105" t="str">
        <f t="shared" si="34"/>
        <v>131387286</v>
      </c>
      <c r="C479" s="581">
        <f t="shared" si="35"/>
        <v>45657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Уеб медия груп АД</v>
      </c>
      <c r="B480" s="105" t="str">
        <f t="shared" si="34"/>
        <v>131387286</v>
      </c>
      <c r="C480" s="581">
        <f t="shared" si="35"/>
        <v>45657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Уеб медия груп АД</v>
      </c>
      <c r="B481" s="105" t="str">
        <f t="shared" si="34"/>
        <v>131387286</v>
      </c>
      <c r="C481" s="581">
        <f t="shared" si="35"/>
        <v>45657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Уеб медия груп АД</v>
      </c>
      <c r="B482" s="105" t="str">
        <f t="shared" si="34"/>
        <v>131387286</v>
      </c>
      <c r="C482" s="581">
        <f t="shared" si="35"/>
        <v>45657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Уеб медия груп АД</v>
      </c>
      <c r="B483" s="105" t="str">
        <f t="shared" si="34"/>
        <v>131387286</v>
      </c>
      <c r="C483" s="581">
        <f t="shared" si="35"/>
        <v>45657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Уеб медия груп АД</v>
      </c>
      <c r="B484" s="105" t="str">
        <f t="shared" si="34"/>
        <v>131387286</v>
      </c>
      <c r="C484" s="581">
        <f t="shared" si="35"/>
        <v>45657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Уеб медия груп АД</v>
      </c>
      <c r="B485" s="105" t="str">
        <f t="shared" si="34"/>
        <v>131387286</v>
      </c>
      <c r="C485" s="581">
        <f t="shared" si="35"/>
        <v>45657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Уеб медия груп АД</v>
      </c>
      <c r="B486" s="105" t="str">
        <f t="shared" si="34"/>
        <v>131387286</v>
      </c>
      <c r="C486" s="581">
        <f t="shared" si="35"/>
        <v>45657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Уеб медия груп АД</v>
      </c>
      <c r="B487" s="105" t="str">
        <f t="shared" si="34"/>
        <v>131387286</v>
      </c>
      <c r="C487" s="581">
        <f t="shared" si="35"/>
        <v>45657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Уеб медия груп АД</v>
      </c>
      <c r="B488" s="105" t="str">
        <f t="shared" si="34"/>
        <v>131387286</v>
      </c>
      <c r="C488" s="581">
        <f t="shared" si="35"/>
        <v>45657</v>
      </c>
      <c r="D488" s="105" t="s">
        <v>578</v>
      </c>
      <c r="E488" s="496">
        <v>1</v>
      </c>
      <c r="F488" s="105" t="s">
        <v>827</v>
      </c>
      <c r="H488" s="105">
        <f>'Справка 6'!D41</f>
        <v>3657</v>
      </c>
    </row>
    <row r="489" spans="1:8">
      <c r="A489" s="105" t="str">
        <f t="shared" si="33"/>
        <v>Уеб медия груп АД</v>
      </c>
      <c r="B489" s="105" t="str">
        <f t="shared" si="34"/>
        <v>131387286</v>
      </c>
      <c r="C489" s="581">
        <f t="shared" si="35"/>
        <v>45657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Уеб медия груп АД</v>
      </c>
      <c r="B490" s="105" t="str">
        <f t="shared" si="34"/>
        <v>131387286</v>
      </c>
      <c r="C490" s="581">
        <f t="shared" si="35"/>
        <v>45657</v>
      </c>
      <c r="D490" s="105" t="s">
        <v>583</v>
      </c>
      <c r="E490" s="496">
        <v>1</v>
      </c>
      <c r="F490" s="105" t="s">
        <v>582</v>
      </c>
      <c r="H490" s="105">
        <f>'Справка 6'!D43</f>
        <v>11221</v>
      </c>
    </row>
    <row r="491" spans="1:8">
      <c r="A491" s="105" t="str">
        <f t="shared" si="33"/>
        <v>Уеб медия груп АД</v>
      </c>
      <c r="B491" s="105" t="str">
        <f t="shared" si="34"/>
        <v>131387286</v>
      </c>
      <c r="C491" s="581">
        <f t="shared" si="35"/>
        <v>45657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Уеб медия груп АД</v>
      </c>
      <c r="B492" s="105" t="str">
        <f t="shared" si="34"/>
        <v>131387286</v>
      </c>
      <c r="C492" s="581">
        <f t="shared" si="35"/>
        <v>45657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Уеб медия груп АД</v>
      </c>
      <c r="B493" s="105" t="str">
        <f t="shared" si="34"/>
        <v>131387286</v>
      </c>
      <c r="C493" s="581">
        <f t="shared" si="35"/>
        <v>45657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Уеб медия груп АД</v>
      </c>
      <c r="B494" s="105" t="str">
        <f t="shared" si="34"/>
        <v>131387286</v>
      </c>
      <c r="C494" s="581">
        <f t="shared" si="35"/>
        <v>45657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Уеб медия груп АД</v>
      </c>
      <c r="B495" s="105" t="str">
        <f t="shared" si="34"/>
        <v>131387286</v>
      </c>
      <c r="C495" s="581">
        <f t="shared" si="35"/>
        <v>45657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Уеб медия груп АД</v>
      </c>
      <c r="B496" s="105" t="str">
        <f t="shared" si="34"/>
        <v>131387286</v>
      </c>
      <c r="C496" s="581">
        <f t="shared" si="35"/>
        <v>45657</v>
      </c>
      <c r="D496" s="105" t="s">
        <v>537</v>
      </c>
      <c r="E496" s="496">
        <v>2</v>
      </c>
      <c r="F496" s="105" t="s">
        <v>536</v>
      </c>
      <c r="H496" s="105">
        <f>'Справка 6'!E16</f>
        <v>4</v>
      </c>
    </row>
    <row r="497" spans="1:8">
      <c r="A497" s="105" t="str">
        <f t="shared" si="33"/>
        <v>Уеб медия груп АД</v>
      </c>
      <c r="B497" s="105" t="str">
        <f t="shared" si="34"/>
        <v>131387286</v>
      </c>
      <c r="C497" s="581">
        <f t="shared" si="35"/>
        <v>45657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Уеб медия груп АД</v>
      </c>
      <c r="B498" s="105" t="str">
        <f t="shared" si="34"/>
        <v>131387286</v>
      </c>
      <c r="C498" s="581">
        <f t="shared" si="35"/>
        <v>45657</v>
      </c>
      <c r="D498" s="105" t="s">
        <v>543</v>
      </c>
      <c r="E498" s="496">
        <v>2</v>
      </c>
      <c r="F498" s="105" t="s">
        <v>542</v>
      </c>
      <c r="H498" s="105">
        <f>'Справка 6'!E18</f>
        <v>3</v>
      </c>
    </row>
    <row r="499" spans="1:8">
      <c r="A499" s="105" t="str">
        <f t="shared" si="33"/>
        <v>Уеб медия груп АД</v>
      </c>
      <c r="B499" s="105" t="str">
        <f t="shared" si="34"/>
        <v>131387286</v>
      </c>
      <c r="C499" s="581">
        <f t="shared" si="35"/>
        <v>45657</v>
      </c>
      <c r="D499" s="105" t="s">
        <v>545</v>
      </c>
      <c r="E499" s="496">
        <v>2</v>
      </c>
      <c r="F499" s="105" t="s">
        <v>828</v>
      </c>
      <c r="H499" s="105">
        <f>'Справка 6'!E19</f>
        <v>7</v>
      </c>
    </row>
    <row r="500" spans="1:8">
      <c r="A500" s="105" t="str">
        <f t="shared" si="33"/>
        <v>Уеб медия груп АД</v>
      </c>
      <c r="B500" s="105" t="str">
        <f t="shared" si="34"/>
        <v>131387286</v>
      </c>
      <c r="C500" s="581">
        <f t="shared" si="35"/>
        <v>45657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Уеб медия груп АД</v>
      </c>
      <c r="B501" s="105" t="str">
        <f t="shared" si="34"/>
        <v>131387286</v>
      </c>
      <c r="C501" s="581">
        <f t="shared" si="35"/>
        <v>45657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Уеб медия груп АД</v>
      </c>
      <c r="B502" s="105" t="str">
        <f t="shared" si="34"/>
        <v>131387286</v>
      </c>
      <c r="C502" s="581">
        <f t="shared" si="35"/>
        <v>45657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Уеб медия груп АД</v>
      </c>
      <c r="B503" s="105" t="str">
        <f t="shared" si="34"/>
        <v>131387286</v>
      </c>
      <c r="C503" s="581">
        <f t="shared" si="35"/>
        <v>45657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Уеб медия груп АД</v>
      </c>
      <c r="B504" s="105" t="str">
        <f t="shared" si="34"/>
        <v>131387286</v>
      </c>
      <c r="C504" s="581">
        <f t="shared" si="35"/>
        <v>45657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Уеб медия груп АД</v>
      </c>
      <c r="B505" s="105" t="str">
        <f t="shared" si="34"/>
        <v>131387286</v>
      </c>
      <c r="C505" s="581">
        <f t="shared" si="35"/>
        <v>45657</v>
      </c>
      <c r="D505" s="105" t="s">
        <v>558</v>
      </c>
      <c r="E505" s="496">
        <v>2</v>
      </c>
      <c r="F505" s="105" t="s">
        <v>542</v>
      </c>
      <c r="H505" s="105">
        <f>'Справка 6'!E27</f>
        <v>429</v>
      </c>
    </row>
    <row r="506" spans="1:8">
      <c r="A506" s="105" t="str">
        <f t="shared" si="33"/>
        <v>Уеб медия груп АД</v>
      </c>
      <c r="B506" s="105" t="str">
        <f t="shared" si="34"/>
        <v>131387286</v>
      </c>
      <c r="C506" s="581">
        <f t="shared" si="35"/>
        <v>45657</v>
      </c>
      <c r="D506" s="105" t="s">
        <v>560</v>
      </c>
      <c r="E506" s="496">
        <v>2</v>
      </c>
      <c r="F506" s="105" t="s">
        <v>863</v>
      </c>
      <c r="H506" s="105">
        <f>'Справка 6'!E28</f>
        <v>429</v>
      </c>
    </row>
    <row r="507" spans="1:8">
      <c r="A507" s="105" t="str">
        <f t="shared" si="33"/>
        <v>Уеб медия груп АД</v>
      </c>
      <c r="B507" s="105" t="str">
        <f t="shared" si="34"/>
        <v>131387286</v>
      </c>
      <c r="C507" s="581">
        <f t="shared" si="35"/>
        <v>45657</v>
      </c>
      <c r="D507" s="105" t="s">
        <v>562</v>
      </c>
      <c r="E507" s="496">
        <v>2</v>
      </c>
      <c r="F507" s="105" t="s">
        <v>561</v>
      </c>
      <c r="H507" s="105">
        <f>'Справка 6'!E30</f>
        <v>8</v>
      </c>
    </row>
    <row r="508" spans="1:8">
      <c r="A508" s="105" t="str">
        <f t="shared" si="33"/>
        <v>Уеб медия груп АД</v>
      </c>
      <c r="B508" s="105" t="str">
        <f t="shared" si="34"/>
        <v>131387286</v>
      </c>
      <c r="C508" s="581">
        <f t="shared" si="35"/>
        <v>45657</v>
      </c>
      <c r="D508" s="105" t="s">
        <v>563</v>
      </c>
      <c r="E508" s="496">
        <v>2</v>
      </c>
      <c r="F508" s="105" t="s">
        <v>108</v>
      </c>
      <c r="H508" s="105">
        <f>'Справка 6'!E31</f>
        <v>5</v>
      </c>
    </row>
    <row r="509" spans="1:8">
      <c r="A509" s="105" t="str">
        <f t="shared" si="33"/>
        <v>Уеб медия груп АД</v>
      </c>
      <c r="B509" s="105" t="str">
        <f t="shared" si="34"/>
        <v>131387286</v>
      </c>
      <c r="C509" s="581">
        <f t="shared" si="35"/>
        <v>45657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Уеб медия груп АД</v>
      </c>
      <c r="B510" s="105" t="str">
        <f t="shared" si="34"/>
        <v>131387286</v>
      </c>
      <c r="C510" s="581">
        <f t="shared" si="35"/>
        <v>45657</v>
      </c>
      <c r="D510" s="105" t="s">
        <v>565</v>
      </c>
      <c r="E510" s="496">
        <v>2</v>
      </c>
      <c r="F510" s="105" t="s">
        <v>113</v>
      </c>
      <c r="H510" s="105">
        <f>'Справка 6'!E33</f>
        <v>3</v>
      </c>
    </row>
    <row r="511" spans="1:8">
      <c r="A511" s="105" t="str">
        <f t="shared" si="33"/>
        <v>Уеб медия груп АД</v>
      </c>
      <c r="B511" s="105" t="str">
        <f t="shared" si="34"/>
        <v>131387286</v>
      </c>
      <c r="C511" s="581">
        <f t="shared" si="35"/>
        <v>45657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Уеб медия груп АД</v>
      </c>
      <c r="B512" s="105" t="str">
        <f t="shared" si="34"/>
        <v>131387286</v>
      </c>
      <c r="C512" s="581">
        <f t="shared" si="35"/>
        <v>45657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Уеб медия груп АД</v>
      </c>
      <c r="B513" s="105" t="str">
        <f t="shared" si="34"/>
        <v>131387286</v>
      </c>
      <c r="C513" s="581">
        <f t="shared" si="35"/>
        <v>45657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Уеб медия груп АД</v>
      </c>
      <c r="B514" s="105" t="str">
        <f t="shared" si="34"/>
        <v>131387286</v>
      </c>
      <c r="C514" s="581">
        <f t="shared" si="35"/>
        <v>45657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Уеб медия груп АД</v>
      </c>
      <c r="B515" s="105" t="str">
        <f t="shared" si="34"/>
        <v>131387286</v>
      </c>
      <c r="C515" s="581">
        <f t="shared" si="35"/>
        <v>45657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Уеб медия груп АД</v>
      </c>
      <c r="B516" s="105" t="str">
        <f t="shared" si="34"/>
        <v>131387286</v>
      </c>
      <c r="C516" s="581">
        <f t="shared" si="35"/>
        <v>45657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Уеб медия груп АД</v>
      </c>
      <c r="B517" s="105" t="str">
        <f t="shared" si="34"/>
        <v>131387286</v>
      </c>
      <c r="C517" s="581">
        <f t="shared" si="35"/>
        <v>45657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Уеб медия груп АД</v>
      </c>
      <c r="B518" s="105" t="str">
        <f t="shared" si="34"/>
        <v>131387286</v>
      </c>
      <c r="C518" s="581">
        <f t="shared" si="35"/>
        <v>45657</v>
      </c>
      <c r="D518" s="105" t="s">
        <v>578</v>
      </c>
      <c r="E518" s="496">
        <v>2</v>
      </c>
      <c r="F518" s="105" t="s">
        <v>827</v>
      </c>
      <c r="H518" s="105">
        <f>'Справка 6'!E41</f>
        <v>8</v>
      </c>
    </row>
    <row r="519" spans="1:8">
      <c r="A519" s="105" t="str">
        <f t="shared" si="33"/>
        <v>Уеб медия груп АД</v>
      </c>
      <c r="B519" s="105" t="str">
        <f t="shared" si="34"/>
        <v>131387286</v>
      </c>
      <c r="C519" s="581">
        <f t="shared" si="35"/>
        <v>45657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Уеб медия груп АД</v>
      </c>
      <c r="B520" s="105" t="str">
        <f t="shared" si="34"/>
        <v>131387286</v>
      </c>
      <c r="C520" s="581">
        <f t="shared" si="35"/>
        <v>45657</v>
      </c>
      <c r="D520" s="105" t="s">
        <v>583</v>
      </c>
      <c r="E520" s="496">
        <v>2</v>
      </c>
      <c r="F520" s="105" t="s">
        <v>582</v>
      </c>
      <c r="H520" s="105">
        <f>'Справка 6'!E43</f>
        <v>444</v>
      </c>
    </row>
    <row r="521" spans="1:8">
      <c r="A521" s="105" t="str">
        <f t="shared" si="33"/>
        <v>Уеб медия груп АД</v>
      </c>
      <c r="B521" s="105" t="str">
        <f t="shared" si="34"/>
        <v>131387286</v>
      </c>
      <c r="C521" s="581">
        <f t="shared" si="35"/>
        <v>45657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Уеб медия груп АД</v>
      </c>
      <c r="B522" s="105" t="str">
        <f t="shared" si="34"/>
        <v>131387286</v>
      </c>
      <c r="C522" s="581">
        <f t="shared" si="35"/>
        <v>45657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Уеб медия груп АД</v>
      </c>
      <c r="B523" s="105" t="str">
        <f t="shared" si="34"/>
        <v>131387286</v>
      </c>
      <c r="C523" s="581">
        <f t="shared" si="35"/>
        <v>45657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Уеб медия груп АД</v>
      </c>
      <c r="B524" s="105" t="str">
        <f t="shared" si="34"/>
        <v>131387286</v>
      </c>
      <c r="C524" s="581">
        <f t="shared" si="35"/>
        <v>45657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Уеб медия груп АД</v>
      </c>
      <c r="B525" s="105" t="str">
        <f t="shared" ref="B525:B588" si="37">pdeBulstat</f>
        <v>131387286</v>
      </c>
      <c r="C525" s="581">
        <f t="shared" ref="C525:C588" si="38">endDate</f>
        <v>45657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Уеб медия груп АД</v>
      </c>
      <c r="B526" s="105" t="str">
        <f t="shared" si="37"/>
        <v>131387286</v>
      </c>
      <c r="C526" s="581">
        <f t="shared" si="38"/>
        <v>45657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Уеб медия груп АД</v>
      </c>
      <c r="B527" s="105" t="str">
        <f t="shared" si="37"/>
        <v>131387286</v>
      </c>
      <c r="C527" s="581">
        <f t="shared" si="38"/>
        <v>45657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Уеб медия груп АД</v>
      </c>
      <c r="B528" s="105" t="str">
        <f t="shared" si="37"/>
        <v>131387286</v>
      </c>
      <c r="C528" s="581">
        <f t="shared" si="38"/>
        <v>45657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Уеб медия груп АД</v>
      </c>
      <c r="B529" s="105" t="str">
        <f t="shared" si="37"/>
        <v>131387286</v>
      </c>
      <c r="C529" s="581">
        <f t="shared" si="38"/>
        <v>45657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Уеб медия груп АД</v>
      </c>
      <c r="B530" s="105" t="str">
        <f t="shared" si="37"/>
        <v>131387286</v>
      </c>
      <c r="C530" s="581">
        <f t="shared" si="38"/>
        <v>45657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Уеб медия груп АД</v>
      </c>
      <c r="B531" s="105" t="str">
        <f t="shared" si="37"/>
        <v>131387286</v>
      </c>
      <c r="C531" s="581">
        <f t="shared" si="38"/>
        <v>45657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Уеб медия груп АД</v>
      </c>
      <c r="B532" s="105" t="str">
        <f t="shared" si="37"/>
        <v>131387286</v>
      </c>
      <c r="C532" s="581">
        <f t="shared" si="38"/>
        <v>45657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Уеб медия груп АД</v>
      </c>
      <c r="B533" s="105" t="str">
        <f t="shared" si="37"/>
        <v>131387286</v>
      </c>
      <c r="C533" s="581">
        <f t="shared" si="38"/>
        <v>45657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Уеб медия груп АД</v>
      </c>
      <c r="B534" s="105" t="str">
        <f t="shared" si="37"/>
        <v>131387286</v>
      </c>
      <c r="C534" s="581">
        <f t="shared" si="38"/>
        <v>45657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Уеб медия груп АД</v>
      </c>
      <c r="B535" s="105" t="str">
        <f t="shared" si="37"/>
        <v>131387286</v>
      </c>
      <c r="C535" s="581">
        <f t="shared" si="38"/>
        <v>45657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Уеб медия груп АД</v>
      </c>
      <c r="B536" s="105" t="str">
        <f t="shared" si="37"/>
        <v>131387286</v>
      </c>
      <c r="C536" s="581">
        <f t="shared" si="38"/>
        <v>45657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Уеб медия груп АД</v>
      </c>
      <c r="B537" s="105" t="str">
        <f t="shared" si="37"/>
        <v>131387286</v>
      </c>
      <c r="C537" s="581">
        <f t="shared" si="38"/>
        <v>45657</v>
      </c>
      <c r="D537" s="105" t="s">
        <v>562</v>
      </c>
      <c r="E537" s="496">
        <v>3</v>
      </c>
      <c r="F537" s="105" t="s">
        <v>561</v>
      </c>
      <c r="H537" s="105">
        <f>'Справка 6'!F30</f>
        <v>3</v>
      </c>
    </row>
    <row r="538" spans="1:8">
      <c r="A538" s="105" t="str">
        <f t="shared" si="36"/>
        <v>Уеб медия груп АД</v>
      </c>
      <c r="B538" s="105" t="str">
        <f t="shared" si="37"/>
        <v>131387286</v>
      </c>
      <c r="C538" s="581">
        <f t="shared" si="38"/>
        <v>45657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Уеб медия груп АД</v>
      </c>
      <c r="B539" s="105" t="str">
        <f t="shared" si="37"/>
        <v>131387286</v>
      </c>
      <c r="C539" s="581">
        <f t="shared" si="38"/>
        <v>45657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Уеб медия груп АД</v>
      </c>
      <c r="B540" s="105" t="str">
        <f t="shared" si="37"/>
        <v>131387286</v>
      </c>
      <c r="C540" s="581">
        <f t="shared" si="38"/>
        <v>45657</v>
      </c>
      <c r="D540" s="105" t="s">
        <v>565</v>
      </c>
      <c r="E540" s="496">
        <v>3</v>
      </c>
      <c r="F540" s="105" t="s">
        <v>113</v>
      </c>
      <c r="H540" s="105">
        <f>'Справка 6'!F33</f>
        <v>3</v>
      </c>
    </row>
    <row r="541" spans="1:8">
      <c r="A541" s="105" t="str">
        <f t="shared" si="36"/>
        <v>Уеб медия груп АД</v>
      </c>
      <c r="B541" s="105" t="str">
        <f t="shared" si="37"/>
        <v>131387286</v>
      </c>
      <c r="C541" s="581">
        <f t="shared" si="38"/>
        <v>45657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Уеб медия груп АД</v>
      </c>
      <c r="B542" s="105" t="str">
        <f t="shared" si="37"/>
        <v>131387286</v>
      </c>
      <c r="C542" s="581">
        <f t="shared" si="38"/>
        <v>45657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Уеб медия груп АД</v>
      </c>
      <c r="B543" s="105" t="str">
        <f t="shared" si="37"/>
        <v>131387286</v>
      </c>
      <c r="C543" s="581">
        <f t="shared" si="38"/>
        <v>45657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Уеб медия груп АД</v>
      </c>
      <c r="B544" s="105" t="str">
        <f t="shared" si="37"/>
        <v>131387286</v>
      </c>
      <c r="C544" s="581">
        <f t="shared" si="38"/>
        <v>45657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Уеб медия груп АД</v>
      </c>
      <c r="B545" s="105" t="str">
        <f t="shared" si="37"/>
        <v>131387286</v>
      </c>
      <c r="C545" s="581">
        <f t="shared" si="38"/>
        <v>45657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Уеб медия груп АД</v>
      </c>
      <c r="B546" s="105" t="str">
        <f t="shared" si="37"/>
        <v>131387286</v>
      </c>
      <c r="C546" s="581">
        <f t="shared" si="38"/>
        <v>45657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Уеб медия груп АД</v>
      </c>
      <c r="B547" s="105" t="str">
        <f t="shared" si="37"/>
        <v>131387286</v>
      </c>
      <c r="C547" s="581">
        <f t="shared" si="38"/>
        <v>45657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Уеб медия груп АД</v>
      </c>
      <c r="B548" s="105" t="str">
        <f t="shared" si="37"/>
        <v>131387286</v>
      </c>
      <c r="C548" s="581">
        <f t="shared" si="38"/>
        <v>45657</v>
      </c>
      <c r="D548" s="105" t="s">
        <v>578</v>
      </c>
      <c r="E548" s="496">
        <v>3</v>
      </c>
      <c r="F548" s="105" t="s">
        <v>827</v>
      </c>
      <c r="H548" s="105">
        <f>'Справка 6'!F41</f>
        <v>3</v>
      </c>
    </row>
    <row r="549" spans="1:8">
      <c r="A549" s="105" t="str">
        <f t="shared" si="36"/>
        <v>Уеб медия груп АД</v>
      </c>
      <c r="B549" s="105" t="str">
        <f t="shared" si="37"/>
        <v>131387286</v>
      </c>
      <c r="C549" s="581">
        <f t="shared" si="38"/>
        <v>45657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Уеб медия груп АД</v>
      </c>
      <c r="B550" s="105" t="str">
        <f t="shared" si="37"/>
        <v>131387286</v>
      </c>
      <c r="C550" s="581">
        <f t="shared" si="38"/>
        <v>45657</v>
      </c>
      <c r="D550" s="105" t="s">
        <v>583</v>
      </c>
      <c r="E550" s="496">
        <v>3</v>
      </c>
      <c r="F550" s="105" t="s">
        <v>582</v>
      </c>
      <c r="H550" s="105">
        <f>'Справка 6'!F43</f>
        <v>3</v>
      </c>
    </row>
    <row r="551" spans="1:8">
      <c r="A551" s="105" t="str">
        <f t="shared" si="36"/>
        <v>Уеб медия груп АД</v>
      </c>
      <c r="B551" s="105" t="str">
        <f t="shared" si="37"/>
        <v>131387286</v>
      </c>
      <c r="C551" s="581">
        <f t="shared" si="38"/>
        <v>45657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Уеб медия груп АД</v>
      </c>
      <c r="B552" s="105" t="str">
        <f t="shared" si="37"/>
        <v>131387286</v>
      </c>
      <c r="C552" s="581">
        <f t="shared" si="38"/>
        <v>45657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Уеб медия груп АД</v>
      </c>
      <c r="B553" s="105" t="str">
        <f t="shared" si="37"/>
        <v>131387286</v>
      </c>
      <c r="C553" s="581">
        <f t="shared" si="38"/>
        <v>45657</v>
      </c>
      <c r="D553" s="105" t="s">
        <v>529</v>
      </c>
      <c r="E553" s="496">
        <v>4</v>
      </c>
      <c r="F553" s="105" t="s">
        <v>528</v>
      </c>
      <c r="H553" s="105">
        <f>'Справка 6'!G13</f>
        <v>33</v>
      </c>
    </row>
    <row r="554" spans="1:8">
      <c r="A554" s="105" t="str">
        <f t="shared" si="36"/>
        <v>Уеб медия груп АД</v>
      </c>
      <c r="B554" s="105" t="str">
        <f t="shared" si="37"/>
        <v>131387286</v>
      </c>
      <c r="C554" s="581">
        <f t="shared" si="38"/>
        <v>45657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Уеб медия груп АД</v>
      </c>
      <c r="B555" s="105" t="str">
        <f t="shared" si="37"/>
        <v>131387286</v>
      </c>
      <c r="C555" s="581">
        <f t="shared" si="38"/>
        <v>45657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Уеб медия груп АД</v>
      </c>
      <c r="B556" s="105" t="str">
        <f t="shared" si="37"/>
        <v>131387286</v>
      </c>
      <c r="C556" s="581">
        <f t="shared" si="38"/>
        <v>45657</v>
      </c>
      <c r="D556" s="105" t="s">
        <v>537</v>
      </c>
      <c r="E556" s="496">
        <v>4</v>
      </c>
      <c r="F556" s="105" t="s">
        <v>536</v>
      </c>
      <c r="H556" s="105">
        <f>'Справка 6'!G16</f>
        <v>18</v>
      </c>
    </row>
    <row r="557" spans="1:8">
      <c r="A557" s="105" t="str">
        <f t="shared" si="36"/>
        <v>Уеб медия груп АД</v>
      </c>
      <c r="B557" s="105" t="str">
        <f t="shared" si="37"/>
        <v>131387286</v>
      </c>
      <c r="C557" s="581">
        <f t="shared" si="38"/>
        <v>45657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Уеб медия груп АД</v>
      </c>
      <c r="B558" s="105" t="str">
        <f t="shared" si="37"/>
        <v>131387286</v>
      </c>
      <c r="C558" s="581">
        <f t="shared" si="38"/>
        <v>45657</v>
      </c>
      <c r="D558" s="105" t="s">
        <v>543</v>
      </c>
      <c r="E558" s="496">
        <v>4</v>
      </c>
      <c r="F558" s="105" t="s">
        <v>542</v>
      </c>
      <c r="H558" s="105">
        <f>'Справка 6'!G18</f>
        <v>34</v>
      </c>
    </row>
    <row r="559" spans="1:8">
      <c r="A559" s="105" t="str">
        <f t="shared" si="36"/>
        <v>Уеб медия груп АД</v>
      </c>
      <c r="B559" s="105" t="str">
        <f t="shared" si="37"/>
        <v>131387286</v>
      </c>
      <c r="C559" s="581">
        <f t="shared" si="38"/>
        <v>45657</v>
      </c>
      <c r="D559" s="105" t="s">
        <v>545</v>
      </c>
      <c r="E559" s="496">
        <v>4</v>
      </c>
      <c r="F559" s="105" t="s">
        <v>828</v>
      </c>
      <c r="H559" s="105">
        <f>'Справка 6'!G19</f>
        <v>85</v>
      </c>
    </row>
    <row r="560" spans="1:8">
      <c r="A560" s="105" t="str">
        <f t="shared" si="36"/>
        <v>Уеб медия груп АД</v>
      </c>
      <c r="B560" s="105" t="str">
        <f t="shared" si="37"/>
        <v>131387286</v>
      </c>
      <c r="C560" s="581">
        <f t="shared" si="38"/>
        <v>45657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Уеб медия груп АД</v>
      </c>
      <c r="B561" s="105" t="str">
        <f t="shared" si="37"/>
        <v>131387286</v>
      </c>
      <c r="C561" s="581">
        <f t="shared" si="38"/>
        <v>45657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Уеб медия груп АД</v>
      </c>
      <c r="B562" s="105" t="str">
        <f t="shared" si="37"/>
        <v>131387286</v>
      </c>
      <c r="C562" s="581">
        <f t="shared" si="38"/>
        <v>45657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Уеб медия груп АД</v>
      </c>
      <c r="B563" s="105" t="str">
        <f t="shared" si="37"/>
        <v>131387286</v>
      </c>
      <c r="C563" s="581">
        <f t="shared" si="38"/>
        <v>45657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Уеб медия груп АД</v>
      </c>
      <c r="B564" s="105" t="str">
        <f t="shared" si="37"/>
        <v>131387286</v>
      </c>
      <c r="C564" s="581">
        <f t="shared" si="38"/>
        <v>45657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Уеб медия груп АД</v>
      </c>
      <c r="B565" s="105" t="str">
        <f t="shared" si="37"/>
        <v>131387286</v>
      </c>
      <c r="C565" s="581">
        <f t="shared" si="38"/>
        <v>45657</v>
      </c>
      <c r="D565" s="105" t="s">
        <v>558</v>
      </c>
      <c r="E565" s="496">
        <v>4</v>
      </c>
      <c r="F565" s="105" t="s">
        <v>542</v>
      </c>
      <c r="H565" s="105">
        <f>'Справка 6'!G27</f>
        <v>7915</v>
      </c>
    </row>
    <row r="566" spans="1:8">
      <c r="A566" s="105" t="str">
        <f t="shared" si="36"/>
        <v>Уеб медия груп АД</v>
      </c>
      <c r="B566" s="105" t="str">
        <f t="shared" si="37"/>
        <v>131387286</v>
      </c>
      <c r="C566" s="581">
        <f t="shared" si="38"/>
        <v>45657</v>
      </c>
      <c r="D566" s="105" t="s">
        <v>560</v>
      </c>
      <c r="E566" s="496">
        <v>4</v>
      </c>
      <c r="F566" s="105" t="s">
        <v>863</v>
      </c>
      <c r="H566" s="105">
        <f>'Справка 6'!G28</f>
        <v>7915</v>
      </c>
    </row>
    <row r="567" spans="1:8">
      <c r="A567" s="105" t="str">
        <f t="shared" si="36"/>
        <v>Уеб медия груп АД</v>
      </c>
      <c r="B567" s="105" t="str">
        <f t="shared" si="37"/>
        <v>131387286</v>
      </c>
      <c r="C567" s="581">
        <f t="shared" si="38"/>
        <v>45657</v>
      </c>
      <c r="D567" s="105" t="s">
        <v>562</v>
      </c>
      <c r="E567" s="496">
        <v>4</v>
      </c>
      <c r="F567" s="105" t="s">
        <v>561</v>
      </c>
      <c r="H567" s="105">
        <f>'Справка 6'!G30</f>
        <v>3662</v>
      </c>
    </row>
    <row r="568" spans="1:8">
      <c r="A568" s="105" t="str">
        <f t="shared" si="36"/>
        <v>Уеб медия груп АД</v>
      </c>
      <c r="B568" s="105" t="str">
        <f t="shared" si="37"/>
        <v>131387286</v>
      </c>
      <c r="C568" s="581">
        <f t="shared" si="38"/>
        <v>45657</v>
      </c>
      <c r="D568" s="105" t="s">
        <v>563</v>
      </c>
      <c r="E568" s="496">
        <v>4</v>
      </c>
      <c r="F568" s="105" t="s">
        <v>108</v>
      </c>
      <c r="H568" s="105">
        <f>'Справка 6'!G31</f>
        <v>3662</v>
      </c>
    </row>
    <row r="569" spans="1:8">
      <c r="A569" s="105" t="str">
        <f t="shared" si="36"/>
        <v>Уеб медия груп АД</v>
      </c>
      <c r="B569" s="105" t="str">
        <f t="shared" si="37"/>
        <v>131387286</v>
      </c>
      <c r="C569" s="581">
        <f t="shared" si="38"/>
        <v>45657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Уеб медия груп АД</v>
      </c>
      <c r="B570" s="105" t="str">
        <f t="shared" si="37"/>
        <v>131387286</v>
      </c>
      <c r="C570" s="581">
        <f t="shared" si="38"/>
        <v>45657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Уеб медия груп АД</v>
      </c>
      <c r="B571" s="105" t="str">
        <f t="shared" si="37"/>
        <v>131387286</v>
      </c>
      <c r="C571" s="581">
        <f t="shared" si="38"/>
        <v>45657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Уеб медия груп АД</v>
      </c>
      <c r="B572" s="105" t="str">
        <f t="shared" si="37"/>
        <v>131387286</v>
      </c>
      <c r="C572" s="581">
        <f t="shared" si="38"/>
        <v>45657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Уеб медия груп АД</v>
      </c>
      <c r="B573" s="105" t="str">
        <f t="shared" si="37"/>
        <v>131387286</v>
      </c>
      <c r="C573" s="581">
        <f t="shared" si="38"/>
        <v>45657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Уеб медия груп АД</v>
      </c>
      <c r="B574" s="105" t="str">
        <f t="shared" si="37"/>
        <v>131387286</v>
      </c>
      <c r="C574" s="581">
        <f t="shared" si="38"/>
        <v>45657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Уеб медия груп АД</v>
      </c>
      <c r="B575" s="105" t="str">
        <f t="shared" si="37"/>
        <v>131387286</v>
      </c>
      <c r="C575" s="581">
        <f t="shared" si="38"/>
        <v>45657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Уеб медия груп АД</v>
      </c>
      <c r="B576" s="105" t="str">
        <f t="shared" si="37"/>
        <v>131387286</v>
      </c>
      <c r="C576" s="581">
        <f t="shared" si="38"/>
        <v>45657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Уеб медия груп АД</v>
      </c>
      <c r="B577" s="105" t="str">
        <f t="shared" si="37"/>
        <v>131387286</v>
      </c>
      <c r="C577" s="581">
        <f t="shared" si="38"/>
        <v>45657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Уеб медия груп АД</v>
      </c>
      <c r="B578" s="105" t="str">
        <f t="shared" si="37"/>
        <v>131387286</v>
      </c>
      <c r="C578" s="581">
        <f t="shared" si="38"/>
        <v>45657</v>
      </c>
      <c r="D578" s="105" t="s">
        <v>578</v>
      </c>
      <c r="E578" s="496">
        <v>4</v>
      </c>
      <c r="F578" s="105" t="s">
        <v>827</v>
      </c>
      <c r="H578" s="105">
        <f>'Справка 6'!G41</f>
        <v>3662</v>
      </c>
    </row>
    <row r="579" spans="1:8">
      <c r="A579" s="105" t="str">
        <f t="shared" si="36"/>
        <v>Уеб медия груп АД</v>
      </c>
      <c r="B579" s="105" t="str">
        <f t="shared" si="37"/>
        <v>131387286</v>
      </c>
      <c r="C579" s="581">
        <f t="shared" si="38"/>
        <v>45657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Уеб медия груп АД</v>
      </c>
      <c r="B580" s="105" t="str">
        <f t="shared" si="37"/>
        <v>131387286</v>
      </c>
      <c r="C580" s="581">
        <f t="shared" si="38"/>
        <v>45657</v>
      </c>
      <c r="D580" s="105" t="s">
        <v>583</v>
      </c>
      <c r="E580" s="496">
        <v>4</v>
      </c>
      <c r="F580" s="105" t="s">
        <v>582</v>
      </c>
      <c r="H580" s="105">
        <f>'Справка 6'!G43</f>
        <v>11662</v>
      </c>
    </row>
    <row r="581" spans="1:8">
      <c r="A581" s="105" t="str">
        <f t="shared" si="36"/>
        <v>Уеб медия груп АД</v>
      </c>
      <c r="B581" s="105" t="str">
        <f t="shared" si="37"/>
        <v>131387286</v>
      </c>
      <c r="C581" s="581">
        <f t="shared" si="38"/>
        <v>45657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Уеб медия груп АД</v>
      </c>
      <c r="B582" s="105" t="str">
        <f t="shared" si="37"/>
        <v>131387286</v>
      </c>
      <c r="C582" s="581">
        <f t="shared" si="38"/>
        <v>45657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Уеб медия груп АД</v>
      </c>
      <c r="B583" s="105" t="str">
        <f t="shared" si="37"/>
        <v>131387286</v>
      </c>
      <c r="C583" s="581">
        <f t="shared" si="38"/>
        <v>45657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Уеб медия груп АД</v>
      </c>
      <c r="B584" s="105" t="str">
        <f t="shared" si="37"/>
        <v>131387286</v>
      </c>
      <c r="C584" s="581">
        <f t="shared" si="38"/>
        <v>45657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Уеб медия груп АД</v>
      </c>
      <c r="B585" s="105" t="str">
        <f t="shared" si="37"/>
        <v>131387286</v>
      </c>
      <c r="C585" s="581">
        <f t="shared" si="38"/>
        <v>45657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Уеб медия груп АД</v>
      </c>
      <c r="B586" s="105" t="str">
        <f t="shared" si="37"/>
        <v>131387286</v>
      </c>
      <c r="C586" s="581">
        <f t="shared" si="38"/>
        <v>45657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Уеб медия груп АД</v>
      </c>
      <c r="B587" s="105" t="str">
        <f t="shared" si="37"/>
        <v>131387286</v>
      </c>
      <c r="C587" s="581">
        <f t="shared" si="38"/>
        <v>45657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Уеб медия груп АД</v>
      </c>
      <c r="B588" s="105" t="str">
        <f t="shared" si="37"/>
        <v>131387286</v>
      </c>
      <c r="C588" s="581">
        <f t="shared" si="38"/>
        <v>45657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Уеб медия груп АД</v>
      </c>
      <c r="B589" s="105" t="str">
        <f t="shared" ref="B589:B652" si="40">pdeBulstat</f>
        <v>131387286</v>
      </c>
      <c r="C589" s="581">
        <f t="shared" ref="C589:C652" si="41">endDate</f>
        <v>45657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Уеб медия груп АД</v>
      </c>
      <c r="B590" s="105" t="str">
        <f t="shared" si="40"/>
        <v>131387286</v>
      </c>
      <c r="C590" s="581">
        <f t="shared" si="41"/>
        <v>45657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Уеб медия груп АД</v>
      </c>
      <c r="B591" s="105" t="str">
        <f t="shared" si="40"/>
        <v>131387286</v>
      </c>
      <c r="C591" s="581">
        <f t="shared" si="41"/>
        <v>45657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Уеб медия груп АД</v>
      </c>
      <c r="B592" s="105" t="str">
        <f t="shared" si="40"/>
        <v>131387286</v>
      </c>
      <c r="C592" s="581">
        <f t="shared" si="41"/>
        <v>45657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Уеб медия груп АД</v>
      </c>
      <c r="B593" s="105" t="str">
        <f t="shared" si="40"/>
        <v>131387286</v>
      </c>
      <c r="C593" s="581">
        <f t="shared" si="41"/>
        <v>45657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Уеб медия груп АД</v>
      </c>
      <c r="B594" s="105" t="str">
        <f t="shared" si="40"/>
        <v>131387286</v>
      </c>
      <c r="C594" s="581">
        <f t="shared" si="41"/>
        <v>45657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Уеб медия груп АД</v>
      </c>
      <c r="B595" s="105" t="str">
        <f t="shared" si="40"/>
        <v>131387286</v>
      </c>
      <c r="C595" s="581">
        <f t="shared" si="41"/>
        <v>45657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Уеб медия груп АД</v>
      </c>
      <c r="B596" s="105" t="str">
        <f t="shared" si="40"/>
        <v>131387286</v>
      </c>
      <c r="C596" s="581">
        <f t="shared" si="41"/>
        <v>45657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Уеб медия груп АД</v>
      </c>
      <c r="B597" s="105" t="str">
        <f t="shared" si="40"/>
        <v>131387286</v>
      </c>
      <c r="C597" s="581">
        <f t="shared" si="41"/>
        <v>45657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Уеб медия груп АД</v>
      </c>
      <c r="B598" s="105" t="str">
        <f t="shared" si="40"/>
        <v>131387286</v>
      </c>
      <c r="C598" s="581">
        <f t="shared" si="41"/>
        <v>45657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Уеб медия груп АД</v>
      </c>
      <c r="B599" s="105" t="str">
        <f t="shared" si="40"/>
        <v>131387286</v>
      </c>
      <c r="C599" s="581">
        <f t="shared" si="41"/>
        <v>45657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Уеб медия груп АД</v>
      </c>
      <c r="B600" s="105" t="str">
        <f t="shared" si="40"/>
        <v>131387286</v>
      </c>
      <c r="C600" s="581">
        <f t="shared" si="41"/>
        <v>45657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Уеб медия груп АД</v>
      </c>
      <c r="B601" s="105" t="str">
        <f t="shared" si="40"/>
        <v>131387286</v>
      </c>
      <c r="C601" s="581">
        <f t="shared" si="41"/>
        <v>45657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Уеб медия груп АД</v>
      </c>
      <c r="B602" s="105" t="str">
        <f t="shared" si="40"/>
        <v>131387286</v>
      </c>
      <c r="C602" s="581">
        <f t="shared" si="41"/>
        <v>45657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Уеб медия груп АД</v>
      </c>
      <c r="B603" s="105" t="str">
        <f t="shared" si="40"/>
        <v>131387286</v>
      </c>
      <c r="C603" s="581">
        <f t="shared" si="41"/>
        <v>45657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Уеб медия груп АД</v>
      </c>
      <c r="B604" s="105" t="str">
        <f t="shared" si="40"/>
        <v>131387286</v>
      </c>
      <c r="C604" s="581">
        <f t="shared" si="41"/>
        <v>45657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Уеб медия груп АД</v>
      </c>
      <c r="B605" s="105" t="str">
        <f t="shared" si="40"/>
        <v>131387286</v>
      </c>
      <c r="C605" s="581">
        <f t="shared" si="41"/>
        <v>45657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Уеб медия груп АД</v>
      </c>
      <c r="B606" s="105" t="str">
        <f t="shared" si="40"/>
        <v>131387286</v>
      </c>
      <c r="C606" s="581">
        <f t="shared" si="41"/>
        <v>45657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Уеб медия груп АД</v>
      </c>
      <c r="B607" s="105" t="str">
        <f t="shared" si="40"/>
        <v>131387286</v>
      </c>
      <c r="C607" s="581">
        <f t="shared" si="41"/>
        <v>45657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Уеб медия груп АД</v>
      </c>
      <c r="B608" s="105" t="str">
        <f t="shared" si="40"/>
        <v>131387286</v>
      </c>
      <c r="C608" s="581">
        <f t="shared" si="41"/>
        <v>45657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Уеб медия груп АД</v>
      </c>
      <c r="B609" s="105" t="str">
        <f t="shared" si="40"/>
        <v>131387286</v>
      </c>
      <c r="C609" s="581">
        <f t="shared" si="41"/>
        <v>45657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Уеб медия груп АД</v>
      </c>
      <c r="B610" s="105" t="str">
        <f t="shared" si="40"/>
        <v>131387286</v>
      </c>
      <c r="C610" s="581">
        <f t="shared" si="41"/>
        <v>45657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Уеб медия груп АД</v>
      </c>
      <c r="B611" s="105" t="str">
        <f t="shared" si="40"/>
        <v>131387286</v>
      </c>
      <c r="C611" s="581">
        <f t="shared" si="41"/>
        <v>45657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Уеб медия груп АД</v>
      </c>
      <c r="B612" s="105" t="str">
        <f t="shared" si="40"/>
        <v>131387286</v>
      </c>
      <c r="C612" s="581">
        <f t="shared" si="41"/>
        <v>45657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Уеб медия груп АД</v>
      </c>
      <c r="B613" s="105" t="str">
        <f t="shared" si="40"/>
        <v>131387286</v>
      </c>
      <c r="C613" s="581">
        <f t="shared" si="41"/>
        <v>45657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Уеб медия груп АД</v>
      </c>
      <c r="B614" s="105" t="str">
        <f t="shared" si="40"/>
        <v>131387286</v>
      </c>
      <c r="C614" s="581">
        <f t="shared" si="41"/>
        <v>45657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Уеб медия груп АД</v>
      </c>
      <c r="B615" s="105" t="str">
        <f t="shared" si="40"/>
        <v>131387286</v>
      </c>
      <c r="C615" s="581">
        <f t="shared" si="41"/>
        <v>45657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Уеб медия груп АД</v>
      </c>
      <c r="B616" s="105" t="str">
        <f t="shared" si="40"/>
        <v>131387286</v>
      </c>
      <c r="C616" s="581">
        <f t="shared" si="41"/>
        <v>45657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Уеб медия груп АД</v>
      </c>
      <c r="B617" s="105" t="str">
        <f t="shared" si="40"/>
        <v>131387286</v>
      </c>
      <c r="C617" s="581">
        <f t="shared" si="41"/>
        <v>45657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Уеб медия груп АД</v>
      </c>
      <c r="B618" s="105" t="str">
        <f t="shared" si="40"/>
        <v>131387286</v>
      </c>
      <c r="C618" s="581">
        <f t="shared" si="41"/>
        <v>45657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Уеб медия груп АД</v>
      </c>
      <c r="B619" s="105" t="str">
        <f t="shared" si="40"/>
        <v>131387286</v>
      </c>
      <c r="C619" s="581">
        <f t="shared" si="41"/>
        <v>45657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Уеб медия груп АД</v>
      </c>
      <c r="B620" s="105" t="str">
        <f t="shared" si="40"/>
        <v>131387286</v>
      </c>
      <c r="C620" s="581">
        <f t="shared" si="41"/>
        <v>45657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Уеб медия груп АД</v>
      </c>
      <c r="B621" s="105" t="str">
        <f t="shared" si="40"/>
        <v>131387286</v>
      </c>
      <c r="C621" s="581">
        <f t="shared" si="41"/>
        <v>45657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Уеб медия груп АД</v>
      </c>
      <c r="B622" s="105" t="str">
        <f t="shared" si="40"/>
        <v>131387286</v>
      </c>
      <c r="C622" s="581">
        <f t="shared" si="41"/>
        <v>45657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Уеб медия груп АД</v>
      </c>
      <c r="B623" s="105" t="str">
        <f t="shared" si="40"/>
        <v>131387286</v>
      </c>
      <c r="C623" s="581">
        <f t="shared" si="41"/>
        <v>45657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Уеб медия груп АД</v>
      </c>
      <c r="B624" s="105" t="str">
        <f t="shared" si="40"/>
        <v>131387286</v>
      </c>
      <c r="C624" s="581">
        <f t="shared" si="41"/>
        <v>45657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Уеб медия груп АД</v>
      </c>
      <c r="B625" s="105" t="str">
        <f t="shared" si="40"/>
        <v>131387286</v>
      </c>
      <c r="C625" s="581">
        <f t="shared" si="41"/>
        <v>45657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Уеб медия груп АД</v>
      </c>
      <c r="B626" s="105" t="str">
        <f t="shared" si="40"/>
        <v>131387286</v>
      </c>
      <c r="C626" s="581">
        <f t="shared" si="41"/>
        <v>45657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Уеб медия груп АД</v>
      </c>
      <c r="B627" s="105" t="str">
        <f t="shared" si="40"/>
        <v>131387286</v>
      </c>
      <c r="C627" s="581">
        <f t="shared" si="41"/>
        <v>45657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Уеб медия груп АД</v>
      </c>
      <c r="B628" s="105" t="str">
        <f t="shared" si="40"/>
        <v>131387286</v>
      </c>
      <c r="C628" s="581">
        <f t="shared" si="41"/>
        <v>45657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Уеб медия груп АД</v>
      </c>
      <c r="B629" s="105" t="str">
        <f t="shared" si="40"/>
        <v>131387286</v>
      </c>
      <c r="C629" s="581">
        <f t="shared" si="41"/>
        <v>45657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Уеб медия груп АД</v>
      </c>
      <c r="B630" s="105" t="str">
        <f t="shared" si="40"/>
        <v>131387286</v>
      </c>
      <c r="C630" s="581">
        <f t="shared" si="41"/>
        <v>45657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Уеб медия груп АД</v>
      </c>
      <c r="B631" s="105" t="str">
        <f t="shared" si="40"/>
        <v>131387286</v>
      </c>
      <c r="C631" s="581">
        <f t="shared" si="41"/>
        <v>45657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Уеб медия груп АД</v>
      </c>
      <c r="B632" s="105" t="str">
        <f t="shared" si="40"/>
        <v>131387286</v>
      </c>
      <c r="C632" s="581">
        <f t="shared" si="41"/>
        <v>45657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Уеб медия груп АД</v>
      </c>
      <c r="B633" s="105" t="str">
        <f t="shared" si="40"/>
        <v>131387286</v>
      </c>
      <c r="C633" s="581">
        <f t="shared" si="41"/>
        <v>45657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Уеб медия груп АД</v>
      </c>
      <c r="B634" s="105" t="str">
        <f t="shared" si="40"/>
        <v>131387286</v>
      </c>
      <c r="C634" s="581">
        <f t="shared" si="41"/>
        <v>45657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Уеб медия груп АД</v>
      </c>
      <c r="B635" s="105" t="str">
        <f t="shared" si="40"/>
        <v>131387286</v>
      </c>
      <c r="C635" s="581">
        <f t="shared" si="41"/>
        <v>45657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Уеб медия груп АД</v>
      </c>
      <c r="B636" s="105" t="str">
        <f t="shared" si="40"/>
        <v>131387286</v>
      </c>
      <c r="C636" s="581">
        <f t="shared" si="41"/>
        <v>45657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Уеб медия груп АД</v>
      </c>
      <c r="B637" s="105" t="str">
        <f t="shared" si="40"/>
        <v>131387286</v>
      </c>
      <c r="C637" s="581">
        <f t="shared" si="41"/>
        <v>45657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Уеб медия груп АД</v>
      </c>
      <c r="B638" s="105" t="str">
        <f t="shared" si="40"/>
        <v>131387286</v>
      </c>
      <c r="C638" s="581">
        <f t="shared" si="41"/>
        <v>45657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Уеб медия груп АД</v>
      </c>
      <c r="B639" s="105" t="str">
        <f t="shared" si="40"/>
        <v>131387286</v>
      </c>
      <c r="C639" s="581">
        <f t="shared" si="41"/>
        <v>45657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Уеб медия груп АД</v>
      </c>
      <c r="B640" s="105" t="str">
        <f t="shared" si="40"/>
        <v>131387286</v>
      </c>
      <c r="C640" s="581">
        <f t="shared" si="41"/>
        <v>45657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Уеб медия груп АД</v>
      </c>
      <c r="B641" s="105" t="str">
        <f t="shared" si="40"/>
        <v>131387286</v>
      </c>
      <c r="C641" s="581">
        <f t="shared" si="41"/>
        <v>45657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Уеб медия груп АД</v>
      </c>
      <c r="B642" s="105" t="str">
        <f t="shared" si="40"/>
        <v>131387286</v>
      </c>
      <c r="C642" s="581">
        <f t="shared" si="41"/>
        <v>45657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Уеб медия груп АД</v>
      </c>
      <c r="B643" s="105" t="str">
        <f t="shared" si="40"/>
        <v>131387286</v>
      </c>
      <c r="C643" s="581">
        <f t="shared" si="41"/>
        <v>45657</v>
      </c>
      <c r="D643" s="105" t="s">
        <v>529</v>
      </c>
      <c r="E643" s="496">
        <v>7</v>
      </c>
      <c r="F643" s="105" t="s">
        <v>528</v>
      </c>
      <c r="H643" s="105">
        <f>'Справка 6'!J13</f>
        <v>33</v>
      </c>
    </row>
    <row r="644" spans="1:8">
      <c r="A644" s="105" t="str">
        <f t="shared" si="39"/>
        <v>Уеб медия груп АД</v>
      </c>
      <c r="B644" s="105" t="str">
        <f t="shared" si="40"/>
        <v>131387286</v>
      </c>
      <c r="C644" s="581">
        <f t="shared" si="41"/>
        <v>45657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Уеб медия груп АД</v>
      </c>
      <c r="B645" s="105" t="str">
        <f t="shared" si="40"/>
        <v>131387286</v>
      </c>
      <c r="C645" s="581">
        <f t="shared" si="41"/>
        <v>45657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Уеб медия груп АД</v>
      </c>
      <c r="B646" s="105" t="str">
        <f t="shared" si="40"/>
        <v>131387286</v>
      </c>
      <c r="C646" s="581">
        <f t="shared" si="41"/>
        <v>45657</v>
      </c>
      <c r="D646" s="105" t="s">
        <v>537</v>
      </c>
      <c r="E646" s="496">
        <v>7</v>
      </c>
      <c r="F646" s="105" t="s">
        <v>536</v>
      </c>
      <c r="H646" s="105">
        <f>'Справка 6'!J16</f>
        <v>18</v>
      </c>
    </row>
    <row r="647" spans="1:8">
      <c r="A647" s="105" t="str">
        <f t="shared" si="39"/>
        <v>Уеб медия груп АД</v>
      </c>
      <c r="B647" s="105" t="str">
        <f t="shared" si="40"/>
        <v>131387286</v>
      </c>
      <c r="C647" s="581">
        <f t="shared" si="41"/>
        <v>45657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Уеб медия груп АД</v>
      </c>
      <c r="B648" s="105" t="str">
        <f t="shared" si="40"/>
        <v>131387286</v>
      </c>
      <c r="C648" s="581">
        <f t="shared" si="41"/>
        <v>45657</v>
      </c>
      <c r="D648" s="105" t="s">
        <v>543</v>
      </c>
      <c r="E648" s="496">
        <v>7</v>
      </c>
      <c r="F648" s="105" t="s">
        <v>542</v>
      </c>
      <c r="H648" s="105">
        <f>'Справка 6'!J18</f>
        <v>34</v>
      </c>
    </row>
    <row r="649" spans="1:8">
      <c r="A649" s="105" t="str">
        <f t="shared" si="39"/>
        <v>Уеб медия груп АД</v>
      </c>
      <c r="B649" s="105" t="str">
        <f t="shared" si="40"/>
        <v>131387286</v>
      </c>
      <c r="C649" s="581">
        <f t="shared" si="41"/>
        <v>45657</v>
      </c>
      <c r="D649" s="105" t="s">
        <v>545</v>
      </c>
      <c r="E649" s="496">
        <v>7</v>
      </c>
      <c r="F649" s="105" t="s">
        <v>828</v>
      </c>
      <c r="H649" s="105">
        <f>'Справка 6'!J19</f>
        <v>85</v>
      </c>
    </row>
    <row r="650" spans="1:8">
      <c r="A650" s="105" t="str">
        <f t="shared" si="39"/>
        <v>Уеб медия груп АД</v>
      </c>
      <c r="B650" s="105" t="str">
        <f t="shared" si="40"/>
        <v>131387286</v>
      </c>
      <c r="C650" s="581">
        <f t="shared" si="41"/>
        <v>45657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Уеб медия груп АД</v>
      </c>
      <c r="B651" s="105" t="str">
        <f t="shared" si="40"/>
        <v>131387286</v>
      </c>
      <c r="C651" s="581">
        <f t="shared" si="41"/>
        <v>45657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Уеб медия груп АД</v>
      </c>
      <c r="B652" s="105" t="str">
        <f t="shared" si="40"/>
        <v>131387286</v>
      </c>
      <c r="C652" s="581">
        <f t="shared" si="41"/>
        <v>45657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Уеб медия груп АД</v>
      </c>
      <c r="B653" s="105" t="str">
        <f t="shared" ref="B653:B716" si="43">pdeBulstat</f>
        <v>131387286</v>
      </c>
      <c r="C653" s="581">
        <f t="shared" ref="C653:C716" si="44">endDate</f>
        <v>45657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Уеб медия груп АД</v>
      </c>
      <c r="B654" s="105" t="str">
        <f t="shared" si="43"/>
        <v>131387286</v>
      </c>
      <c r="C654" s="581">
        <f t="shared" si="44"/>
        <v>45657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Уеб медия груп АД</v>
      </c>
      <c r="B655" s="105" t="str">
        <f t="shared" si="43"/>
        <v>131387286</v>
      </c>
      <c r="C655" s="581">
        <f t="shared" si="44"/>
        <v>45657</v>
      </c>
      <c r="D655" s="105" t="s">
        <v>558</v>
      </c>
      <c r="E655" s="496">
        <v>7</v>
      </c>
      <c r="F655" s="105" t="s">
        <v>542</v>
      </c>
      <c r="H655" s="105">
        <f>'Справка 6'!J27</f>
        <v>7915</v>
      </c>
    </row>
    <row r="656" spans="1:8">
      <c r="A656" s="105" t="str">
        <f t="shared" si="42"/>
        <v>Уеб медия груп АД</v>
      </c>
      <c r="B656" s="105" t="str">
        <f t="shared" si="43"/>
        <v>131387286</v>
      </c>
      <c r="C656" s="581">
        <f t="shared" si="44"/>
        <v>45657</v>
      </c>
      <c r="D656" s="105" t="s">
        <v>560</v>
      </c>
      <c r="E656" s="496">
        <v>7</v>
      </c>
      <c r="F656" s="105" t="s">
        <v>863</v>
      </c>
      <c r="H656" s="105">
        <f>'Справка 6'!J28</f>
        <v>7915</v>
      </c>
    </row>
    <row r="657" spans="1:8">
      <c r="A657" s="105" t="str">
        <f t="shared" si="42"/>
        <v>Уеб медия груп АД</v>
      </c>
      <c r="B657" s="105" t="str">
        <f t="shared" si="43"/>
        <v>131387286</v>
      </c>
      <c r="C657" s="581">
        <f t="shared" si="44"/>
        <v>45657</v>
      </c>
      <c r="D657" s="105" t="s">
        <v>562</v>
      </c>
      <c r="E657" s="496">
        <v>7</v>
      </c>
      <c r="F657" s="105" t="s">
        <v>561</v>
      </c>
      <c r="H657" s="105">
        <f>'Справка 6'!J30</f>
        <v>3662</v>
      </c>
    </row>
    <row r="658" spans="1:8">
      <c r="A658" s="105" t="str">
        <f t="shared" si="42"/>
        <v>Уеб медия груп АД</v>
      </c>
      <c r="B658" s="105" t="str">
        <f t="shared" si="43"/>
        <v>131387286</v>
      </c>
      <c r="C658" s="581">
        <f t="shared" si="44"/>
        <v>45657</v>
      </c>
      <c r="D658" s="105" t="s">
        <v>563</v>
      </c>
      <c r="E658" s="496">
        <v>7</v>
      </c>
      <c r="F658" s="105" t="s">
        <v>108</v>
      </c>
      <c r="H658" s="105">
        <f>'Справка 6'!J31</f>
        <v>3662</v>
      </c>
    </row>
    <row r="659" spans="1:8">
      <c r="A659" s="105" t="str">
        <f t="shared" si="42"/>
        <v>Уеб медия груп АД</v>
      </c>
      <c r="B659" s="105" t="str">
        <f t="shared" si="43"/>
        <v>131387286</v>
      </c>
      <c r="C659" s="581">
        <f t="shared" si="44"/>
        <v>45657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Уеб медия груп АД</v>
      </c>
      <c r="B660" s="105" t="str">
        <f t="shared" si="43"/>
        <v>131387286</v>
      </c>
      <c r="C660" s="581">
        <f t="shared" si="44"/>
        <v>45657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Уеб медия груп АД</v>
      </c>
      <c r="B661" s="105" t="str">
        <f t="shared" si="43"/>
        <v>131387286</v>
      </c>
      <c r="C661" s="581">
        <f t="shared" si="44"/>
        <v>45657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Уеб медия груп АД</v>
      </c>
      <c r="B662" s="105" t="str">
        <f t="shared" si="43"/>
        <v>131387286</v>
      </c>
      <c r="C662" s="581">
        <f t="shared" si="44"/>
        <v>45657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Уеб медия груп АД</v>
      </c>
      <c r="B663" s="105" t="str">
        <f t="shared" si="43"/>
        <v>131387286</v>
      </c>
      <c r="C663" s="581">
        <f t="shared" si="44"/>
        <v>45657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Уеб медия груп АД</v>
      </c>
      <c r="B664" s="105" t="str">
        <f t="shared" si="43"/>
        <v>131387286</v>
      </c>
      <c r="C664" s="581">
        <f t="shared" si="44"/>
        <v>45657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Уеб медия груп АД</v>
      </c>
      <c r="B665" s="105" t="str">
        <f t="shared" si="43"/>
        <v>131387286</v>
      </c>
      <c r="C665" s="581">
        <f t="shared" si="44"/>
        <v>45657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Уеб медия груп АД</v>
      </c>
      <c r="B666" s="105" t="str">
        <f t="shared" si="43"/>
        <v>131387286</v>
      </c>
      <c r="C666" s="581">
        <f t="shared" si="44"/>
        <v>45657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Уеб медия груп АД</v>
      </c>
      <c r="B667" s="105" t="str">
        <f t="shared" si="43"/>
        <v>131387286</v>
      </c>
      <c r="C667" s="581">
        <f t="shared" si="44"/>
        <v>45657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Уеб медия груп АД</v>
      </c>
      <c r="B668" s="105" t="str">
        <f t="shared" si="43"/>
        <v>131387286</v>
      </c>
      <c r="C668" s="581">
        <f t="shared" si="44"/>
        <v>45657</v>
      </c>
      <c r="D668" s="105" t="s">
        <v>578</v>
      </c>
      <c r="E668" s="496">
        <v>7</v>
      </c>
      <c r="F668" s="105" t="s">
        <v>827</v>
      </c>
      <c r="H668" s="105">
        <f>'Справка 6'!J41</f>
        <v>3662</v>
      </c>
    </row>
    <row r="669" spans="1:8">
      <c r="A669" s="105" t="str">
        <f t="shared" si="42"/>
        <v>Уеб медия груп АД</v>
      </c>
      <c r="B669" s="105" t="str">
        <f t="shared" si="43"/>
        <v>131387286</v>
      </c>
      <c r="C669" s="581">
        <f t="shared" si="44"/>
        <v>45657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Уеб медия груп АД</v>
      </c>
      <c r="B670" s="105" t="str">
        <f t="shared" si="43"/>
        <v>131387286</v>
      </c>
      <c r="C670" s="581">
        <f t="shared" si="44"/>
        <v>45657</v>
      </c>
      <c r="D670" s="105" t="s">
        <v>583</v>
      </c>
      <c r="E670" s="496">
        <v>7</v>
      </c>
      <c r="F670" s="105" t="s">
        <v>582</v>
      </c>
      <c r="H670" s="105">
        <f>'Справка 6'!J43</f>
        <v>11662</v>
      </c>
    </row>
    <row r="671" spans="1:8">
      <c r="A671" s="105" t="str">
        <f t="shared" si="42"/>
        <v>Уеб медия груп АД</v>
      </c>
      <c r="B671" s="105" t="str">
        <f t="shared" si="43"/>
        <v>131387286</v>
      </c>
      <c r="C671" s="581">
        <f t="shared" si="44"/>
        <v>45657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Уеб медия груп АД</v>
      </c>
      <c r="B672" s="105" t="str">
        <f t="shared" si="43"/>
        <v>131387286</v>
      </c>
      <c r="C672" s="581">
        <f t="shared" si="44"/>
        <v>45657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Уеб медия груп АД</v>
      </c>
      <c r="B673" s="105" t="str">
        <f t="shared" si="43"/>
        <v>131387286</v>
      </c>
      <c r="C673" s="581">
        <f t="shared" si="44"/>
        <v>45657</v>
      </c>
      <c r="D673" s="105" t="s">
        <v>529</v>
      </c>
      <c r="E673" s="496">
        <v>8</v>
      </c>
      <c r="F673" s="105" t="s">
        <v>528</v>
      </c>
      <c r="H673" s="105">
        <f>'Справка 6'!K13</f>
        <v>33</v>
      </c>
    </row>
    <row r="674" spans="1:8">
      <c r="A674" s="105" t="str">
        <f t="shared" si="42"/>
        <v>Уеб медия груп АД</v>
      </c>
      <c r="B674" s="105" t="str">
        <f t="shared" si="43"/>
        <v>131387286</v>
      </c>
      <c r="C674" s="581">
        <f t="shared" si="44"/>
        <v>45657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Уеб медия груп АД</v>
      </c>
      <c r="B675" s="105" t="str">
        <f t="shared" si="43"/>
        <v>131387286</v>
      </c>
      <c r="C675" s="581">
        <f t="shared" si="44"/>
        <v>45657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Уеб медия груп АД</v>
      </c>
      <c r="B676" s="105" t="str">
        <f t="shared" si="43"/>
        <v>131387286</v>
      </c>
      <c r="C676" s="581">
        <f t="shared" si="44"/>
        <v>45657</v>
      </c>
      <c r="D676" s="105" t="s">
        <v>537</v>
      </c>
      <c r="E676" s="496">
        <v>8</v>
      </c>
      <c r="F676" s="105" t="s">
        <v>536</v>
      </c>
      <c r="H676" s="105">
        <f>'Справка 6'!K16</f>
        <v>10</v>
      </c>
    </row>
    <row r="677" spans="1:8">
      <c r="A677" s="105" t="str">
        <f t="shared" si="42"/>
        <v>Уеб медия груп АД</v>
      </c>
      <c r="B677" s="105" t="str">
        <f t="shared" si="43"/>
        <v>131387286</v>
      </c>
      <c r="C677" s="581">
        <f t="shared" si="44"/>
        <v>45657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Уеб медия груп АД</v>
      </c>
      <c r="B678" s="105" t="str">
        <f t="shared" si="43"/>
        <v>131387286</v>
      </c>
      <c r="C678" s="581">
        <f t="shared" si="44"/>
        <v>45657</v>
      </c>
      <c r="D678" s="105" t="s">
        <v>543</v>
      </c>
      <c r="E678" s="496">
        <v>8</v>
      </c>
      <c r="F678" s="105" t="s">
        <v>542</v>
      </c>
      <c r="H678" s="105">
        <f>'Справка 6'!K18</f>
        <v>22</v>
      </c>
    </row>
    <row r="679" spans="1:8">
      <c r="A679" s="105" t="str">
        <f t="shared" si="42"/>
        <v>Уеб медия груп АД</v>
      </c>
      <c r="B679" s="105" t="str">
        <f t="shared" si="43"/>
        <v>131387286</v>
      </c>
      <c r="C679" s="581">
        <f t="shared" si="44"/>
        <v>45657</v>
      </c>
      <c r="D679" s="105" t="s">
        <v>545</v>
      </c>
      <c r="E679" s="496">
        <v>8</v>
      </c>
      <c r="F679" s="105" t="s">
        <v>828</v>
      </c>
      <c r="H679" s="105">
        <f>'Справка 6'!K19</f>
        <v>65</v>
      </c>
    </row>
    <row r="680" spans="1:8">
      <c r="A680" s="105" t="str">
        <f t="shared" si="42"/>
        <v>Уеб медия груп АД</v>
      </c>
      <c r="B680" s="105" t="str">
        <f t="shared" si="43"/>
        <v>131387286</v>
      </c>
      <c r="C680" s="581">
        <f t="shared" si="44"/>
        <v>45657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Уеб медия груп АД</v>
      </c>
      <c r="B681" s="105" t="str">
        <f t="shared" si="43"/>
        <v>131387286</v>
      </c>
      <c r="C681" s="581">
        <f t="shared" si="44"/>
        <v>45657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Уеб медия груп АД</v>
      </c>
      <c r="B682" s="105" t="str">
        <f t="shared" si="43"/>
        <v>131387286</v>
      </c>
      <c r="C682" s="581">
        <f t="shared" si="44"/>
        <v>45657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Уеб медия груп АД</v>
      </c>
      <c r="B683" s="105" t="str">
        <f t="shared" si="43"/>
        <v>131387286</v>
      </c>
      <c r="C683" s="581">
        <f t="shared" si="44"/>
        <v>45657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Уеб медия груп АД</v>
      </c>
      <c r="B684" s="105" t="str">
        <f t="shared" si="43"/>
        <v>131387286</v>
      </c>
      <c r="C684" s="581">
        <f t="shared" si="44"/>
        <v>45657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Уеб медия груп АД</v>
      </c>
      <c r="B685" s="105" t="str">
        <f t="shared" si="43"/>
        <v>131387286</v>
      </c>
      <c r="C685" s="581">
        <f t="shared" si="44"/>
        <v>45657</v>
      </c>
      <c r="D685" s="105" t="s">
        <v>558</v>
      </c>
      <c r="E685" s="496">
        <v>8</v>
      </c>
      <c r="F685" s="105" t="s">
        <v>542</v>
      </c>
      <c r="H685" s="105">
        <f>'Справка 6'!K27</f>
        <v>6001</v>
      </c>
    </row>
    <row r="686" spans="1:8">
      <c r="A686" s="105" t="str">
        <f t="shared" si="42"/>
        <v>Уеб медия груп АД</v>
      </c>
      <c r="B686" s="105" t="str">
        <f t="shared" si="43"/>
        <v>131387286</v>
      </c>
      <c r="C686" s="581">
        <f t="shared" si="44"/>
        <v>45657</v>
      </c>
      <c r="D686" s="105" t="s">
        <v>560</v>
      </c>
      <c r="E686" s="496">
        <v>8</v>
      </c>
      <c r="F686" s="105" t="s">
        <v>863</v>
      </c>
      <c r="H686" s="105">
        <f>'Справка 6'!K28</f>
        <v>6001</v>
      </c>
    </row>
    <row r="687" spans="1:8">
      <c r="A687" s="105" t="str">
        <f t="shared" si="42"/>
        <v>Уеб медия груп АД</v>
      </c>
      <c r="B687" s="105" t="str">
        <f t="shared" si="43"/>
        <v>131387286</v>
      </c>
      <c r="C687" s="581">
        <f t="shared" si="44"/>
        <v>45657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Уеб медия груп АД</v>
      </c>
      <c r="B688" s="105" t="str">
        <f t="shared" si="43"/>
        <v>131387286</v>
      </c>
      <c r="C688" s="581">
        <f t="shared" si="44"/>
        <v>45657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Уеб медия груп АД</v>
      </c>
      <c r="B689" s="105" t="str">
        <f t="shared" si="43"/>
        <v>131387286</v>
      </c>
      <c r="C689" s="581">
        <f t="shared" si="44"/>
        <v>45657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Уеб медия груп АД</v>
      </c>
      <c r="B690" s="105" t="str">
        <f t="shared" si="43"/>
        <v>131387286</v>
      </c>
      <c r="C690" s="581">
        <f t="shared" si="44"/>
        <v>45657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Уеб медия груп АД</v>
      </c>
      <c r="B691" s="105" t="str">
        <f t="shared" si="43"/>
        <v>131387286</v>
      </c>
      <c r="C691" s="581">
        <f t="shared" si="44"/>
        <v>45657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Уеб медия груп АД</v>
      </c>
      <c r="B692" s="105" t="str">
        <f t="shared" si="43"/>
        <v>131387286</v>
      </c>
      <c r="C692" s="581">
        <f t="shared" si="44"/>
        <v>45657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Уеб медия груп АД</v>
      </c>
      <c r="B693" s="105" t="str">
        <f t="shared" si="43"/>
        <v>131387286</v>
      </c>
      <c r="C693" s="581">
        <f t="shared" si="44"/>
        <v>45657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Уеб медия груп АД</v>
      </c>
      <c r="B694" s="105" t="str">
        <f t="shared" si="43"/>
        <v>131387286</v>
      </c>
      <c r="C694" s="581">
        <f t="shared" si="44"/>
        <v>45657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Уеб медия груп АД</v>
      </c>
      <c r="B695" s="105" t="str">
        <f t="shared" si="43"/>
        <v>131387286</v>
      </c>
      <c r="C695" s="581">
        <f t="shared" si="44"/>
        <v>45657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Уеб медия груп АД</v>
      </c>
      <c r="B696" s="105" t="str">
        <f t="shared" si="43"/>
        <v>131387286</v>
      </c>
      <c r="C696" s="581">
        <f t="shared" si="44"/>
        <v>45657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Уеб медия груп АД</v>
      </c>
      <c r="B697" s="105" t="str">
        <f t="shared" si="43"/>
        <v>131387286</v>
      </c>
      <c r="C697" s="581">
        <f t="shared" si="44"/>
        <v>45657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Уеб медия груп АД</v>
      </c>
      <c r="B698" s="105" t="str">
        <f t="shared" si="43"/>
        <v>131387286</v>
      </c>
      <c r="C698" s="581">
        <f t="shared" si="44"/>
        <v>45657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Уеб медия груп АД</v>
      </c>
      <c r="B699" s="105" t="str">
        <f t="shared" si="43"/>
        <v>131387286</v>
      </c>
      <c r="C699" s="581">
        <f t="shared" si="44"/>
        <v>45657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Уеб медия груп АД</v>
      </c>
      <c r="B700" s="105" t="str">
        <f t="shared" si="43"/>
        <v>131387286</v>
      </c>
      <c r="C700" s="581">
        <f t="shared" si="44"/>
        <v>45657</v>
      </c>
      <c r="D700" s="105" t="s">
        <v>583</v>
      </c>
      <c r="E700" s="496">
        <v>8</v>
      </c>
      <c r="F700" s="105" t="s">
        <v>582</v>
      </c>
      <c r="H700" s="105">
        <f>'Справка 6'!K43</f>
        <v>6066</v>
      </c>
    </row>
    <row r="701" spans="1:8">
      <c r="A701" s="105" t="str">
        <f t="shared" si="42"/>
        <v>Уеб медия груп АД</v>
      </c>
      <c r="B701" s="105" t="str">
        <f t="shared" si="43"/>
        <v>131387286</v>
      </c>
      <c r="C701" s="581">
        <f t="shared" si="44"/>
        <v>45657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Уеб медия груп АД</v>
      </c>
      <c r="B702" s="105" t="str">
        <f t="shared" si="43"/>
        <v>131387286</v>
      </c>
      <c r="C702" s="581">
        <f t="shared" si="44"/>
        <v>45657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Уеб медия груп АД</v>
      </c>
      <c r="B703" s="105" t="str">
        <f t="shared" si="43"/>
        <v>131387286</v>
      </c>
      <c r="C703" s="581">
        <f t="shared" si="44"/>
        <v>45657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Уеб медия груп АД</v>
      </c>
      <c r="B704" s="105" t="str">
        <f t="shared" si="43"/>
        <v>131387286</v>
      </c>
      <c r="C704" s="581">
        <f t="shared" si="44"/>
        <v>45657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Уеб медия груп АД</v>
      </c>
      <c r="B705" s="105" t="str">
        <f t="shared" si="43"/>
        <v>131387286</v>
      </c>
      <c r="C705" s="581">
        <f t="shared" si="44"/>
        <v>45657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Уеб медия груп АД</v>
      </c>
      <c r="B706" s="105" t="str">
        <f t="shared" si="43"/>
        <v>131387286</v>
      </c>
      <c r="C706" s="581">
        <f t="shared" si="44"/>
        <v>45657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Уеб медия груп АД</v>
      </c>
      <c r="B707" s="105" t="str">
        <f t="shared" si="43"/>
        <v>131387286</v>
      </c>
      <c r="C707" s="581">
        <f t="shared" si="44"/>
        <v>45657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Уеб медия груп АД</v>
      </c>
      <c r="B708" s="105" t="str">
        <f t="shared" si="43"/>
        <v>131387286</v>
      </c>
      <c r="C708" s="581">
        <f t="shared" si="44"/>
        <v>45657</v>
      </c>
      <c r="D708" s="105" t="s">
        <v>543</v>
      </c>
      <c r="E708" s="496">
        <v>9</v>
      </c>
      <c r="F708" s="105" t="s">
        <v>542</v>
      </c>
      <c r="H708" s="105">
        <f>'Справка 6'!L18</f>
        <v>3</v>
      </c>
    </row>
    <row r="709" spans="1:8">
      <c r="A709" s="105" t="str">
        <f t="shared" si="42"/>
        <v>Уеб медия груп АД</v>
      </c>
      <c r="B709" s="105" t="str">
        <f t="shared" si="43"/>
        <v>131387286</v>
      </c>
      <c r="C709" s="581">
        <f t="shared" si="44"/>
        <v>45657</v>
      </c>
      <c r="D709" s="105" t="s">
        <v>545</v>
      </c>
      <c r="E709" s="496">
        <v>9</v>
      </c>
      <c r="F709" s="105" t="s">
        <v>828</v>
      </c>
      <c r="H709" s="105">
        <f>'Справка 6'!L19</f>
        <v>4</v>
      </c>
    </row>
    <row r="710" spans="1:8">
      <c r="A710" s="105" t="str">
        <f t="shared" si="42"/>
        <v>Уеб медия груп АД</v>
      </c>
      <c r="B710" s="105" t="str">
        <f t="shared" si="43"/>
        <v>131387286</v>
      </c>
      <c r="C710" s="581">
        <f t="shared" si="44"/>
        <v>45657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Уеб медия груп АД</v>
      </c>
      <c r="B711" s="105" t="str">
        <f t="shared" si="43"/>
        <v>131387286</v>
      </c>
      <c r="C711" s="581">
        <f t="shared" si="44"/>
        <v>45657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Уеб медия груп АД</v>
      </c>
      <c r="B712" s="105" t="str">
        <f t="shared" si="43"/>
        <v>131387286</v>
      </c>
      <c r="C712" s="581">
        <f t="shared" si="44"/>
        <v>45657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Уеб медия груп АД</v>
      </c>
      <c r="B713" s="105" t="str">
        <f t="shared" si="43"/>
        <v>131387286</v>
      </c>
      <c r="C713" s="581">
        <f t="shared" si="44"/>
        <v>45657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Уеб медия груп АД</v>
      </c>
      <c r="B714" s="105" t="str">
        <f t="shared" si="43"/>
        <v>131387286</v>
      </c>
      <c r="C714" s="581">
        <f t="shared" si="44"/>
        <v>45657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Уеб медия груп АД</v>
      </c>
      <c r="B715" s="105" t="str">
        <f t="shared" si="43"/>
        <v>131387286</v>
      </c>
      <c r="C715" s="581">
        <f t="shared" si="44"/>
        <v>45657</v>
      </c>
      <c r="D715" s="105" t="s">
        <v>558</v>
      </c>
      <c r="E715" s="496">
        <v>9</v>
      </c>
      <c r="F715" s="105" t="s">
        <v>542</v>
      </c>
      <c r="H715" s="105">
        <f>'Справка 6'!L27</f>
        <v>437</v>
      </c>
    </row>
    <row r="716" spans="1:8">
      <c r="A716" s="105" t="str">
        <f t="shared" si="42"/>
        <v>Уеб медия груп АД</v>
      </c>
      <c r="B716" s="105" t="str">
        <f t="shared" si="43"/>
        <v>131387286</v>
      </c>
      <c r="C716" s="581">
        <f t="shared" si="44"/>
        <v>45657</v>
      </c>
      <c r="D716" s="105" t="s">
        <v>560</v>
      </c>
      <c r="E716" s="496">
        <v>9</v>
      </c>
      <c r="F716" s="105" t="s">
        <v>863</v>
      </c>
      <c r="H716" s="105">
        <f>'Справка 6'!L28</f>
        <v>437</v>
      </c>
    </row>
    <row r="717" spans="1:8">
      <c r="A717" s="105" t="str">
        <f t="shared" ref="A717:A780" si="45">pdeName</f>
        <v>Уеб медия груп АД</v>
      </c>
      <c r="B717" s="105" t="str">
        <f t="shared" ref="B717:B780" si="46">pdeBulstat</f>
        <v>131387286</v>
      </c>
      <c r="C717" s="581">
        <f t="shared" ref="C717:C780" si="47">endDate</f>
        <v>45657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Уеб медия груп АД</v>
      </c>
      <c r="B718" s="105" t="str">
        <f t="shared" si="46"/>
        <v>131387286</v>
      </c>
      <c r="C718" s="581">
        <f t="shared" si="47"/>
        <v>45657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Уеб медия груп АД</v>
      </c>
      <c r="B719" s="105" t="str">
        <f t="shared" si="46"/>
        <v>131387286</v>
      </c>
      <c r="C719" s="581">
        <f t="shared" si="47"/>
        <v>45657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Уеб медия груп АД</v>
      </c>
      <c r="B720" s="105" t="str">
        <f t="shared" si="46"/>
        <v>131387286</v>
      </c>
      <c r="C720" s="581">
        <f t="shared" si="47"/>
        <v>45657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Уеб медия груп АД</v>
      </c>
      <c r="B721" s="105" t="str">
        <f t="shared" si="46"/>
        <v>131387286</v>
      </c>
      <c r="C721" s="581">
        <f t="shared" si="47"/>
        <v>45657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Уеб медия груп АД</v>
      </c>
      <c r="B722" s="105" t="str">
        <f t="shared" si="46"/>
        <v>131387286</v>
      </c>
      <c r="C722" s="581">
        <f t="shared" si="47"/>
        <v>45657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Уеб медия груп АД</v>
      </c>
      <c r="B723" s="105" t="str">
        <f t="shared" si="46"/>
        <v>131387286</v>
      </c>
      <c r="C723" s="581">
        <f t="shared" si="47"/>
        <v>45657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Уеб медия груп АД</v>
      </c>
      <c r="B724" s="105" t="str">
        <f t="shared" si="46"/>
        <v>131387286</v>
      </c>
      <c r="C724" s="581">
        <f t="shared" si="47"/>
        <v>45657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Уеб медия груп АД</v>
      </c>
      <c r="B725" s="105" t="str">
        <f t="shared" si="46"/>
        <v>131387286</v>
      </c>
      <c r="C725" s="581">
        <f t="shared" si="47"/>
        <v>45657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Уеб медия груп АД</v>
      </c>
      <c r="B726" s="105" t="str">
        <f t="shared" si="46"/>
        <v>131387286</v>
      </c>
      <c r="C726" s="581">
        <f t="shared" si="47"/>
        <v>45657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Уеб медия груп АД</v>
      </c>
      <c r="B727" s="105" t="str">
        <f t="shared" si="46"/>
        <v>131387286</v>
      </c>
      <c r="C727" s="581">
        <f t="shared" si="47"/>
        <v>45657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Уеб медия груп АД</v>
      </c>
      <c r="B728" s="105" t="str">
        <f t="shared" si="46"/>
        <v>131387286</v>
      </c>
      <c r="C728" s="581">
        <f t="shared" si="47"/>
        <v>45657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Уеб медия груп АД</v>
      </c>
      <c r="B729" s="105" t="str">
        <f t="shared" si="46"/>
        <v>131387286</v>
      </c>
      <c r="C729" s="581">
        <f t="shared" si="47"/>
        <v>45657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Уеб медия груп АД</v>
      </c>
      <c r="B730" s="105" t="str">
        <f t="shared" si="46"/>
        <v>131387286</v>
      </c>
      <c r="C730" s="581">
        <f t="shared" si="47"/>
        <v>45657</v>
      </c>
      <c r="D730" s="105" t="s">
        <v>583</v>
      </c>
      <c r="E730" s="496">
        <v>9</v>
      </c>
      <c r="F730" s="105" t="s">
        <v>582</v>
      </c>
      <c r="H730" s="105">
        <f>'Справка 6'!L43</f>
        <v>441</v>
      </c>
    </row>
    <row r="731" spans="1:8">
      <c r="A731" s="105" t="str">
        <f t="shared" si="45"/>
        <v>Уеб медия груп АД</v>
      </c>
      <c r="B731" s="105" t="str">
        <f t="shared" si="46"/>
        <v>131387286</v>
      </c>
      <c r="C731" s="581">
        <f t="shared" si="47"/>
        <v>45657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Уеб медия груп АД</v>
      </c>
      <c r="B732" s="105" t="str">
        <f t="shared" si="46"/>
        <v>131387286</v>
      </c>
      <c r="C732" s="581">
        <f t="shared" si="47"/>
        <v>45657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Уеб медия груп АД</v>
      </c>
      <c r="B733" s="105" t="str">
        <f t="shared" si="46"/>
        <v>131387286</v>
      </c>
      <c r="C733" s="581">
        <f t="shared" si="47"/>
        <v>45657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Уеб медия груп АД</v>
      </c>
      <c r="B734" s="105" t="str">
        <f t="shared" si="46"/>
        <v>131387286</v>
      </c>
      <c r="C734" s="581">
        <f t="shared" si="47"/>
        <v>45657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Уеб медия груп АД</v>
      </c>
      <c r="B735" s="105" t="str">
        <f t="shared" si="46"/>
        <v>131387286</v>
      </c>
      <c r="C735" s="581">
        <f t="shared" si="47"/>
        <v>45657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Уеб медия груп АД</v>
      </c>
      <c r="B736" s="105" t="str">
        <f t="shared" si="46"/>
        <v>131387286</v>
      </c>
      <c r="C736" s="581">
        <f t="shared" si="47"/>
        <v>45657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Уеб медия груп АД</v>
      </c>
      <c r="B737" s="105" t="str">
        <f t="shared" si="46"/>
        <v>131387286</v>
      </c>
      <c r="C737" s="581">
        <f t="shared" si="47"/>
        <v>45657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Уеб медия груп АД</v>
      </c>
      <c r="B738" s="105" t="str">
        <f t="shared" si="46"/>
        <v>131387286</v>
      </c>
      <c r="C738" s="581">
        <f t="shared" si="47"/>
        <v>45657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Уеб медия груп АД</v>
      </c>
      <c r="B739" s="105" t="str">
        <f t="shared" si="46"/>
        <v>131387286</v>
      </c>
      <c r="C739" s="581">
        <f t="shared" si="47"/>
        <v>45657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Уеб медия груп АД</v>
      </c>
      <c r="B740" s="105" t="str">
        <f t="shared" si="46"/>
        <v>131387286</v>
      </c>
      <c r="C740" s="581">
        <f t="shared" si="47"/>
        <v>45657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Уеб медия груп АД</v>
      </c>
      <c r="B741" s="105" t="str">
        <f t="shared" si="46"/>
        <v>131387286</v>
      </c>
      <c r="C741" s="581">
        <f t="shared" si="47"/>
        <v>45657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Уеб медия груп АД</v>
      </c>
      <c r="B742" s="105" t="str">
        <f t="shared" si="46"/>
        <v>131387286</v>
      </c>
      <c r="C742" s="581">
        <f t="shared" si="47"/>
        <v>45657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Уеб медия груп АД</v>
      </c>
      <c r="B743" s="105" t="str">
        <f t="shared" si="46"/>
        <v>131387286</v>
      </c>
      <c r="C743" s="581">
        <f t="shared" si="47"/>
        <v>45657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Уеб медия груп АД</v>
      </c>
      <c r="B744" s="105" t="str">
        <f t="shared" si="46"/>
        <v>131387286</v>
      </c>
      <c r="C744" s="581">
        <f t="shared" si="47"/>
        <v>45657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Уеб медия груп АД</v>
      </c>
      <c r="B745" s="105" t="str">
        <f t="shared" si="46"/>
        <v>131387286</v>
      </c>
      <c r="C745" s="581">
        <f t="shared" si="47"/>
        <v>45657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Уеб медия груп АД</v>
      </c>
      <c r="B746" s="105" t="str">
        <f t="shared" si="46"/>
        <v>131387286</v>
      </c>
      <c r="C746" s="581">
        <f t="shared" si="47"/>
        <v>45657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Уеб медия груп АД</v>
      </c>
      <c r="B747" s="105" t="str">
        <f t="shared" si="46"/>
        <v>131387286</v>
      </c>
      <c r="C747" s="581">
        <f t="shared" si="47"/>
        <v>45657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Уеб медия груп АД</v>
      </c>
      <c r="B748" s="105" t="str">
        <f t="shared" si="46"/>
        <v>131387286</v>
      </c>
      <c r="C748" s="581">
        <f t="shared" si="47"/>
        <v>45657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Уеб медия груп АД</v>
      </c>
      <c r="B749" s="105" t="str">
        <f t="shared" si="46"/>
        <v>131387286</v>
      </c>
      <c r="C749" s="581">
        <f t="shared" si="47"/>
        <v>45657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Уеб медия груп АД</v>
      </c>
      <c r="B750" s="105" t="str">
        <f t="shared" si="46"/>
        <v>131387286</v>
      </c>
      <c r="C750" s="581">
        <f t="shared" si="47"/>
        <v>45657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Уеб медия груп АД</v>
      </c>
      <c r="B751" s="105" t="str">
        <f t="shared" si="46"/>
        <v>131387286</v>
      </c>
      <c r="C751" s="581">
        <f t="shared" si="47"/>
        <v>45657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Уеб медия груп АД</v>
      </c>
      <c r="B752" s="105" t="str">
        <f t="shared" si="46"/>
        <v>131387286</v>
      </c>
      <c r="C752" s="581">
        <f t="shared" si="47"/>
        <v>45657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Уеб медия груп АД</v>
      </c>
      <c r="B753" s="105" t="str">
        <f t="shared" si="46"/>
        <v>131387286</v>
      </c>
      <c r="C753" s="581">
        <f t="shared" si="47"/>
        <v>45657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Уеб медия груп АД</v>
      </c>
      <c r="B754" s="105" t="str">
        <f t="shared" si="46"/>
        <v>131387286</v>
      </c>
      <c r="C754" s="581">
        <f t="shared" si="47"/>
        <v>45657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Уеб медия груп АД</v>
      </c>
      <c r="B755" s="105" t="str">
        <f t="shared" si="46"/>
        <v>131387286</v>
      </c>
      <c r="C755" s="581">
        <f t="shared" si="47"/>
        <v>45657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Уеб медия груп АД</v>
      </c>
      <c r="B756" s="105" t="str">
        <f t="shared" si="46"/>
        <v>131387286</v>
      </c>
      <c r="C756" s="581">
        <f t="shared" si="47"/>
        <v>45657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Уеб медия груп АД</v>
      </c>
      <c r="B757" s="105" t="str">
        <f t="shared" si="46"/>
        <v>131387286</v>
      </c>
      <c r="C757" s="581">
        <f t="shared" si="47"/>
        <v>45657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Уеб медия груп АД</v>
      </c>
      <c r="B758" s="105" t="str">
        <f t="shared" si="46"/>
        <v>131387286</v>
      </c>
      <c r="C758" s="581">
        <f t="shared" si="47"/>
        <v>45657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Уеб медия груп АД</v>
      </c>
      <c r="B759" s="105" t="str">
        <f t="shared" si="46"/>
        <v>131387286</v>
      </c>
      <c r="C759" s="581">
        <f t="shared" si="47"/>
        <v>45657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Уеб медия груп АД</v>
      </c>
      <c r="B760" s="105" t="str">
        <f t="shared" si="46"/>
        <v>131387286</v>
      </c>
      <c r="C760" s="581">
        <f t="shared" si="47"/>
        <v>45657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Уеб медия груп АД</v>
      </c>
      <c r="B761" s="105" t="str">
        <f t="shared" si="46"/>
        <v>131387286</v>
      </c>
      <c r="C761" s="581">
        <f t="shared" si="47"/>
        <v>45657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Уеб медия груп АД</v>
      </c>
      <c r="B762" s="105" t="str">
        <f t="shared" si="46"/>
        <v>131387286</v>
      </c>
      <c r="C762" s="581">
        <f t="shared" si="47"/>
        <v>45657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Уеб медия груп АД</v>
      </c>
      <c r="B763" s="105" t="str">
        <f t="shared" si="46"/>
        <v>131387286</v>
      </c>
      <c r="C763" s="581">
        <f t="shared" si="47"/>
        <v>45657</v>
      </c>
      <c r="D763" s="105" t="s">
        <v>529</v>
      </c>
      <c r="E763" s="496">
        <v>11</v>
      </c>
      <c r="F763" s="105" t="s">
        <v>528</v>
      </c>
      <c r="H763" s="105">
        <f>'Справка 6'!N13</f>
        <v>33</v>
      </c>
    </row>
    <row r="764" spans="1:8">
      <c r="A764" s="105" t="str">
        <f t="shared" si="45"/>
        <v>Уеб медия груп АД</v>
      </c>
      <c r="B764" s="105" t="str">
        <f t="shared" si="46"/>
        <v>131387286</v>
      </c>
      <c r="C764" s="581">
        <f t="shared" si="47"/>
        <v>45657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Уеб медия груп АД</v>
      </c>
      <c r="B765" s="105" t="str">
        <f t="shared" si="46"/>
        <v>131387286</v>
      </c>
      <c r="C765" s="581">
        <f t="shared" si="47"/>
        <v>45657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Уеб медия груп АД</v>
      </c>
      <c r="B766" s="105" t="str">
        <f t="shared" si="46"/>
        <v>131387286</v>
      </c>
      <c r="C766" s="581">
        <f t="shared" si="47"/>
        <v>45657</v>
      </c>
      <c r="D766" s="105" t="s">
        <v>537</v>
      </c>
      <c r="E766" s="496">
        <v>11</v>
      </c>
      <c r="F766" s="105" t="s">
        <v>536</v>
      </c>
      <c r="H766" s="105">
        <f>'Справка 6'!N16</f>
        <v>11</v>
      </c>
    </row>
    <row r="767" spans="1:8">
      <c r="A767" s="105" t="str">
        <f t="shared" si="45"/>
        <v>Уеб медия груп АД</v>
      </c>
      <c r="B767" s="105" t="str">
        <f t="shared" si="46"/>
        <v>131387286</v>
      </c>
      <c r="C767" s="581">
        <f t="shared" si="47"/>
        <v>45657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Уеб медия груп АД</v>
      </c>
      <c r="B768" s="105" t="str">
        <f t="shared" si="46"/>
        <v>131387286</v>
      </c>
      <c r="C768" s="581">
        <f t="shared" si="47"/>
        <v>45657</v>
      </c>
      <c r="D768" s="105" t="s">
        <v>543</v>
      </c>
      <c r="E768" s="496">
        <v>11</v>
      </c>
      <c r="F768" s="105" t="s">
        <v>542</v>
      </c>
      <c r="H768" s="105">
        <f>'Справка 6'!N18</f>
        <v>25</v>
      </c>
    </row>
    <row r="769" spans="1:8">
      <c r="A769" s="105" t="str">
        <f t="shared" si="45"/>
        <v>Уеб медия груп АД</v>
      </c>
      <c r="B769" s="105" t="str">
        <f t="shared" si="46"/>
        <v>131387286</v>
      </c>
      <c r="C769" s="581">
        <f t="shared" si="47"/>
        <v>45657</v>
      </c>
      <c r="D769" s="105" t="s">
        <v>545</v>
      </c>
      <c r="E769" s="496">
        <v>11</v>
      </c>
      <c r="F769" s="105" t="s">
        <v>828</v>
      </c>
      <c r="H769" s="105">
        <f>'Справка 6'!N19</f>
        <v>69</v>
      </c>
    </row>
    <row r="770" spans="1:8">
      <c r="A770" s="105" t="str">
        <f t="shared" si="45"/>
        <v>Уеб медия груп АД</v>
      </c>
      <c r="B770" s="105" t="str">
        <f t="shared" si="46"/>
        <v>131387286</v>
      </c>
      <c r="C770" s="581">
        <f t="shared" si="47"/>
        <v>45657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Уеб медия груп АД</v>
      </c>
      <c r="B771" s="105" t="str">
        <f t="shared" si="46"/>
        <v>131387286</v>
      </c>
      <c r="C771" s="581">
        <f t="shared" si="47"/>
        <v>45657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Уеб медия груп АД</v>
      </c>
      <c r="B772" s="105" t="str">
        <f t="shared" si="46"/>
        <v>131387286</v>
      </c>
      <c r="C772" s="581">
        <f t="shared" si="47"/>
        <v>45657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Уеб медия груп АД</v>
      </c>
      <c r="B773" s="105" t="str">
        <f t="shared" si="46"/>
        <v>131387286</v>
      </c>
      <c r="C773" s="581">
        <f t="shared" si="47"/>
        <v>45657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Уеб медия груп АД</v>
      </c>
      <c r="B774" s="105" t="str">
        <f t="shared" si="46"/>
        <v>131387286</v>
      </c>
      <c r="C774" s="581">
        <f t="shared" si="47"/>
        <v>45657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Уеб медия груп АД</v>
      </c>
      <c r="B775" s="105" t="str">
        <f t="shared" si="46"/>
        <v>131387286</v>
      </c>
      <c r="C775" s="581">
        <f t="shared" si="47"/>
        <v>45657</v>
      </c>
      <c r="D775" s="105" t="s">
        <v>558</v>
      </c>
      <c r="E775" s="496">
        <v>11</v>
      </c>
      <c r="F775" s="105" t="s">
        <v>542</v>
      </c>
      <c r="H775" s="105">
        <f>'Справка 6'!N27</f>
        <v>6438</v>
      </c>
    </row>
    <row r="776" spans="1:8">
      <c r="A776" s="105" t="str">
        <f t="shared" si="45"/>
        <v>Уеб медия груп АД</v>
      </c>
      <c r="B776" s="105" t="str">
        <f t="shared" si="46"/>
        <v>131387286</v>
      </c>
      <c r="C776" s="581">
        <f t="shared" si="47"/>
        <v>45657</v>
      </c>
      <c r="D776" s="105" t="s">
        <v>560</v>
      </c>
      <c r="E776" s="496">
        <v>11</v>
      </c>
      <c r="F776" s="105" t="s">
        <v>863</v>
      </c>
      <c r="H776" s="105">
        <f>'Справка 6'!N28</f>
        <v>6438</v>
      </c>
    </row>
    <row r="777" spans="1:8">
      <c r="A777" s="105" t="str">
        <f t="shared" si="45"/>
        <v>Уеб медия груп АД</v>
      </c>
      <c r="B777" s="105" t="str">
        <f t="shared" si="46"/>
        <v>131387286</v>
      </c>
      <c r="C777" s="581">
        <f t="shared" si="47"/>
        <v>45657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Уеб медия груп АД</v>
      </c>
      <c r="B778" s="105" t="str">
        <f t="shared" si="46"/>
        <v>131387286</v>
      </c>
      <c r="C778" s="581">
        <f t="shared" si="47"/>
        <v>45657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Уеб медия груп АД</v>
      </c>
      <c r="B779" s="105" t="str">
        <f t="shared" si="46"/>
        <v>131387286</v>
      </c>
      <c r="C779" s="581">
        <f t="shared" si="47"/>
        <v>45657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Уеб медия груп АД</v>
      </c>
      <c r="B780" s="105" t="str">
        <f t="shared" si="46"/>
        <v>131387286</v>
      </c>
      <c r="C780" s="581">
        <f t="shared" si="47"/>
        <v>45657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Уеб медия груп АД</v>
      </c>
      <c r="B781" s="105" t="str">
        <f t="shared" ref="B781:B844" si="49">pdeBulstat</f>
        <v>131387286</v>
      </c>
      <c r="C781" s="581">
        <f t="shared" ref="C781:C844" si="50">endDate</f>
        <v>45657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Уеб медия груп АД</v>
      </c>
      <c r="B782" s="105" t="str">
        <f t="shared" si="49"/>
        <v>131387286</v>
      </c>
      <c r="C782" s="581">
        <f t="shared" si="50"/>
        <v>45657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Уеб медия груп АД</v>
      </c>
      <c r="B783" s="105" t="str">
        <f t="shared" si="49"/>
        <v>131387286</v>
      </c>
      <c r="C783" s="581">
        <f t="shared" si="50"/>
        <v>45657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Уеб медия груп АД</v>
      </c>
      <c r="B784" s="105" t="str">
        <f t="shared" si="49"/>
        <v>131387286</v>
      </c>
      <c r="C784" s="581">
        <f t="shared" si="50"/>
        <v>45657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Уеб медия груп АД</v>
      </c>
      <c r="B785" s="105" t="str">
        <f t="shared" si="49"/>
        <v>131387286</v>
      </c>
      <c r="C785" s="581">
        <f t="shared" si="50"/>
        <v>45657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Уеб медия груп АД</v>
      </c>
      <c r="B786" s="105" t="str">
        <f t="shared" si="49"/>
        <v>131387286</v>
      </c>
      <c r="C786" s="581">
        <f t="shared" si="50"/>
        <v>45657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Уеб медия груп АД</v>
      </c>
      <c r="B787" s="105" t="str">
        <f t="shared" si="49"/>
        <v>131387286</v>
      </c>
      <c r="C787" s="581">
        <f t="shared" si="50"/>
        <v>45657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Уеб медия груп АД</v>
      </c>
      <c r="B788" s="105" t="str">
        <f t="shared" si="49"/>
        <v>131387286</v>
      </c>
      <c r="C788" s="581">
        <f t="shared" si="50"/>
        <v>45657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Уеб медия груп АД</v>
      </c>
      <c r="B789" s="105" t="str">
        <f t="shared" si="49"/>
        <v>131387286</v>
      </c>
      <c r="C789" s="581">
        <f t="shared" si="50"/>
        <v>45657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Уеб медия груп АД</v>
      </c>
      <c r="B790" s="105" t="str">
        <f t="shared" si="49"/>
        <v>131387286</v>
      </c>
      <c r="C790" s="581">
        <f t="shared" si="50"/>
        <v>45657</v>
      </c>
      <c r="D790" s="105" t="s">
        <v>583</v>
      </c>
      <c r="E790" s="496">
        <v>11</v>
      </c>
      <c r="F790" s="105" t="s">
        <v>582</v>
      </c>
      <c r="H790" s="105">
        <f>'Справка 6'!N43</f>
        <v>6507</v>
      </c>
    </row>
    <row r="791" spans="1:8">
      <c r="A791" s="105" t="str">
        <f t="shared" si="48"/>
        <v>Уеб медия груп АД</v>
      </c>
      <c r="B791" s="105" t="str">
        <f t="shared" si="49"/>
        <v>131387286</v>
      </c>
      <c r="C791" s="581">
        <f t="shared" si="50"/>
        <v>45657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Уеб медия груп АД</v>
      </c>
      <c r="B792" s="105" t="str">
        <f t="shared" si="49"/>
        <v>131387286</v>
      </c>
      <c r="C792" s="581">
        <f t="shared" si="50"/>
        <v>45657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Уеб медия груп АД</v>
      </c>
      <c r="B793" s="105" t="str">
        <f t="shared" si="49"/>
        <v>131387286</v>
      </c>
      <c r="C793" s="581">
        <f t="shared" si="50"/>
        <v>45657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Уеб медия груп АД</v>
      </c>
      <c r="B794" s="105" t="str">
        <f t="shared" si="49"/>
        <v>131387286</v>
      </c>
      <c r="C794" s="581">
        <f t="shared" si="50"/>
        <v>45657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Уеб медия груп АД</v>
      </c>
      <c r="B795" s="105" t="str">
        <f t="shared" si="49"/>
        <v>131387286</v>
      </c>
      <c r="C795" s="581">
        <f t="shared" si="50"/>
        <v>45657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Уеб медия груп АД</v>
      </c>
      <c r="B796" s="105" t="str">
        <f t="shared" si="49"/>
        <v>131387286</v>
      </c>
      <c r="C796" s="581">
        <f t="shared" si="50"/>
        <v>45657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Уеб медия груп АД</v>
      </c>
      <c r="B797" s="105" t="str">
        <f t="shared" si="49"/>
        <v>131387286</v>
      </c>
      <c r="C797" s="581">
        <f t="shared" si="50"/>
        <v>45657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Уеб медия груп АД</v>
      </c>
      <c r="B798" s="105" t="str">
        <f t="shared" si="49"/>
        <v>131387286</v>
      </c>
      <c r="C798" s="581">
        <f t="shared" si="50"/>
        <v>45657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Уеб медия груп АД</v>
      </c>
      <c r="B799" s="105" t="str">
        <f t="shared" si="49"/>
        <v>131387286</v>
      </c>
      <c r="C799" s="581">
        <f t="shared" si="50"/>
        <v>45657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Уеб медия груп АД</v>
      </c>
      <c r="B800" s="105" t="str">
        <f t="shared" si="49"/>
        <v>131387286</v>
      </c>
      <c r="C800" s="581">
        <f t="shared" si="50"/>
        <v>45657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Уеб медия груп АД</v>
      </c>
      <c r="B801" s="105" t="str">
        <f t="shared" si="49"/>
        <v>131387286</v>
      </c>
      <c r="C801" s="581">
        <f t="shared" si="50"/>
        <v>45657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Уеб медия груп АД</v>
      </c>
      <c r="B802" s="105" t="str">
        <f t="shared" si="49"/>
        <v>131387286</v>
      </c>
      <c r="C802" s="581">
        <f t="shared" si="50"/>
        <v>45657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Уеб медия груп АД</v>
      </c>
      <c r="B803" s="105" t="str">
        <f t="shared" si="49"/>
        <v>131387286</v>
      </c>
      <c r="C803" s="581">
        <f t="shared" si="50"/>
        <v>45657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Уеб медия груп АД</v>
      </c>
      <c r="B804" s="105" t="str">
        <f t="shared" si="49"/>
        <v>131387286</v>
      </c>
      <c r="C804" s="581">
        <f t="shared" si="50"/>
        <v>45657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Уеб медия груп АД</v>
      </c>
      <c r="B805" s="105" t="str">
        <f t="shared" si="49"/>
        <v>131387286</v>
      </c>
      <c r="C805" s="581">
        <f t="shared" si="50"/>
        <v>45657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Уеб медия груп АД</v>
      </c>
      <c r="B806" s="105" t="str">
        <f t="shared" si="49"/>
        <v>131387286</v>
      </c>
      <c r="C806" s="581">
        <f t="shared" si="50"/>
        <v>45657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Уеб медия груп АД</v>
      </c>
      <c r="B807" s="105" t="str">
        <f t="shared" si="49"/>
        <v>131387286</v>
      </c>
      <c r="C807" s="581">
        <f t="shared" si="50"/>
        <v>45657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Уеб медия груп АД</v>
      </c>
      <c r="B808" s="105" t="str">
        <f t="shared" si="49"/>
        <v>131387286</v>
      </c>
      <c r="C808" s="581">
        <f t="shared" si="50"/>
        <v>45657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Уеб медия груп АД</v>
      </c>
      <c r="B809" s="105" t="str">
        <f t="shared" si="49"/>
        <v>131387286</v>
      </c>
      <c r="C809" s="581">
        <f t="shared" si="50"/>
        <v>45657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Уеб медия груп АД</v>
      </c>
      <c r="B810" s="105" t="str">
        <f t="shared" si="49"/>
        <v>131387286</v>
      </c>
      <c r="C810" s="581">
        <f t="shared" si="50"/>
        <v>45657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Уеб медия груп АД</v>
      </c>
      <c r="B811" s="105" t="str">
        <f t="shared" si="49"/>
        <v>131387286</v>
      </c>
      <c r="C811" s="581">
        <f t="shared" si="50"/>
        <v>45657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Уеб медия груп АД</v>
      </c>
      <c r="B812" s="105" t="str">
        <f t="shared" si="49"/>
        <v>131387286</v>
      </c>
      <c r="C812" s="581">
        <f t="shared" si="50"/>
        <v>45657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Уеб медия груп АД</v>
      </c>
      <c r="B813" s="105" t="str">
        <f t="shared" si="49"/>
        <v>131387286</v>
      </c>
      <c r="C813" s="581">
        <f t="shared" si="50"/>
        <v>45657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Уеб медия груп АД</v>
      </c>
      <c r="B814" s="105" t="str">
        <f t="shared" si="49"/>
        <v>131387286</v>
      </c>
      <c r="C814" s="581">
        <f t="shared" si="50"/>
        <v>45657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Уеб медия груп АД</v>
      </c>
      <c r="B815" s="105" t="str">
        <f t="shared" si="49"/>
        <v>131387286</v>
      </c>
      <c r="C815" s="581">
        <f t="shared" si="50"/>
        <v>45657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Уеб медия груп АД</v>
      </c>
      <c r="B816" s="105" t="str">
        <f t="shared" si="49"/>
        <v>131387286</v>
      </c>
      <c r="C816" s="581">
        <f t="shared" si="50"/>
        <v>45657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Уеб медия груп АД</v>
      </c>
      <c r="B817" s="105" t="str">
        <f t="shared" si="49"/>
        <v>131387286</v>
      </c>
      <c r="C817" s="581">
        <f t="shared" si="50"/>
        <v>45657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Уеб медия груп АД</v>
      </c>
      <c r="B818" s="105" t="str">
        <f t="shared" si="49"/>
        <v>131387286</v>
      </c>
      <c r="C818" s="581">
        <f t="shared" si="50"/>
        <v>45657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Уеб медия груп АД</v>
      </c>
      <c r="B819" s="105" t="str">
        <f t="shared" si="49"/>
        <v>131387286</v>
      </c>
      <c r="C819" s="581">
        <f t="shared" si="50"/>
        <v>45657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Уеб медия груп АД</v>
      </c>
      <c r="B820" s="105" t="str">
        <f t="shared" si="49"/>
        <v>131387286</v>
      </c>
      <c r="C820" s="581">
        <f t="shared" si="50"/>
        <v>45657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Уеб медия груп АД</v>
      </c>
      <c r="B821" s="105" t="str">
        <f t="shared" si="49"/>
        <v>131387286</v>
      </c>
      <c r="C821" s="581">
        <f t="shared" si="50"/>
        <v>45657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Уеб медия груп АД</v>
      </c>
      <c r="B822" s="105" t="str">
        <f t="shared" si="49"/>
        <v>131387286</v>
      </c>
      <c r="C822" s="581">
        <f t="shared" si="50"/>
        <v>45657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Уеб медия груп АД</v>
      </c>
      <c r="B823" s="105" t="str">
        <f t="shared" si="49"/>
        <v>131387286</v>
      </c>
      <c r="C823" s="581">
        <f t="shared" si="50"/>
        <v>45657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Уеб медия груп АД</v>
      </c>
      <c r="B824" s="105" t="str">
        <f t="shared" si="49"/>
        <v>131387286</v>
      </c>
      <c r="C824" s="581">
        <f t="shared" si="50"/>
        <v>45657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Уеб медия груп АД</v>
      </c>
      <c r="B825" s="105" t="str">
        <f t="shared" si="49"/>
        <v>131387286</v>
      </c>
      <c r="C825" s="581">
        <f t="shared" si="50"/>
        <v>45657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Уеб медия груп АД</v>
      </c>
      <c r="B826" s="105" t="str">
        <f t="shared" si="49"/>
        <v>131387286</v>
      </c>
      <c r="C826" s="581">
        <f t="shared" si="50"/>
        <v>45657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Уеб медия груп АД</v>
      </c>
      <c r="B827" s="105" t="str">
        <f t="shared" si="49"/>
        <v>131387286</v>
      </c>
      <c r="C827" s="581">
        <f t="shared" si="50"/>
        <v>45657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Уеб медия груп АД</v>
      </c>
      <c r="B828" s="105" t="str">
        <f t="shared" si="49"/>
        <v>131387286</v>
      </c>
      <c r="C828" s="581">
        <f t="shared" si="50"/>
        <v>45657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Уеб медия груп АД</v>
      </c>
      <c r="B829" s="105" t="str">
        <f t="shared" si="49"/>
        <v>131387286</v>
      </c>
      <c r="C829" s="581">
        <f t="shared" si="50"/>
        <v>45657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Уеб медия груп АД</v>
      </c>
      <c r="B830" s="105" t="str">
        <f t="shared" si="49"/>
        <v>131387286</v>
      </c>
      <c r="C830" s="581">
        <f t="shared" si="50"/>
        <v>45657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Уеб медия груп АД</v>
      </c>
      <c r="B831" s="105" t="str">
        <f t="shared" si="49"/>
        <v>131387286</v>
      </c>
      <c r="C831" s="581">
        <f t="shared" si="50"/>
        <v>45657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Уеб медия груп АД</v>
      </c>
      <c r="B832" s="105" t="str">
        <f t="shared" si="49"/>
        <v>131387286</v>
      </c>
      <c r="C832" s="581">
        <f t="shared" si="50"/>
        <v>45657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Уеб медия груп АД</v>
      </c>
      <c r="B833" s="105" t="str">
        <f t="shared" si="49"/>
        <v>131387286</v>
      </c>
      <c r="C833" s="581">
        <f t="shared" si="50"/>
        <v>45657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Уеб медия груп АД</v>
      </c>
      <c r="B834" s="105" t="str">
        <f t="shared" si="49"/>
        <v>131387286</v>
      </c>
      <c r="C834" s="581">
        <f t="shared" si="50"/>
        <v>45657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Уеб медия груп АД</v>
      </c>
      <c r="B835" s="105" t="str">
        <f t="shared" si="49"/>
        <v>131387286</v>
      </c>
      <c r="C835" s="581">
        <f t="shared" si="50"/>
        <v>45657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Уеб медия груп АД</v>
      </c>
      <c r="B836" s="105" t="str">
        <f t="shared" si="49"/>
        <v>131387286</v>
      </c>
      <c r="C836" s="581">
        <f t="shared" si="50"/>
        <v>45657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Уеб медия груп АД</v>
      </c>
      <c r="B837" s="105" t="str">
        <f t="shared" si="49"/>
        <v>131387286</v>
      </c>
      <c r="C837" s="581">
        <f t="shared" si="50"/>
        <v>45657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Уеб медия груп АД</v>
      </c>
      <c r="B838" s="105" t="str">
        <f t="shared" si="49"/>
        <v>131387286</v>
      </c>
      <c r="C838" s="581">
        <f t="shared" si="50"/>
        <v>45657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Уеб медия груп АД</v>
      </c>
      <c r="B839" s="105" t="str">
        <f t="shared" si="49"/>
        <v>131387286</v>
      </c>
      <c r="C839" s="581">
        <f t="shared" si="50"/>
        <v>45657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Уеб медия груп АД</v>
      </c>
      <c r="B840" s="105" t="str">
        <f t="shared" si="49"/>
        <v>131387286</v>
      </c>
      <c r="C840" s="581">
        <f t="shared" si="50"/>
        <v>45657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Уеб медия груп АД</v>
      </c>
      <c r="B841" s="105" t="str">
        <f t="shared" si="49"/>
        <v>131387286</v>
      </c>
      <c r="C841" s="581">
        <f t="shared" si="50"/>
        <v>45657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Уеб медия груп АД</v>
      </c>
      <c r="B842" s="105" t="str">
        <f t="shared" si="49"/>
        <v>131387286</v>
      </c>
      <c r="C842" s="581">
        <f t="shared" si="50"/>
        <v>45657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Уеб медия груп АД</v>
      </c>
      <c r="B843" s="105" t="str">
        <f t="shared" si="49"/>
        <v>131387286</v>
      </c>
      <c r="C843" s="581">
        <f t="shared" si="50"/>
        <v>45657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Уеб медия груп АД</v>
      </c>
      <c r="B844" s="105" t="str">
        <f t="shared" si="49"/>
        <v>131387286</v>
      </c>
      <c r="C844" s="581">
        <f t="shared" si="50"/>
        <v>45657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Уеб медия груп АД</v>
      </c>
      <c r="B845" s="105" t="str">
        <f t="shared" ref="B845:B910" si="52">pdeBulstat</f>
        <v>131387286</v>
      </c>
      <c r="C845" s="581">
        <f t="shared" ref="C845:C910" si="53">endDate</f>
        <v>45657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Уеб медия груп АД</v>
      </c>
      <c r="B846" s="105" t="str">
        <f t="shared" si="52"/>
        <v>131387286</v>
      </c>
      <c r="C846" s="581">
        <f t="shared" si="53"/>
        <v>45657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Уеб медия груп АД</v>
      </c>
      <c r="B847" s="105" t="str">
        <f t="shared" si="52"/>
        <v>131387286</v>
      </c>
      <c r="C847" s="581">
        <f t="shared" si="53"/>
        <v>45657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Уеб медия груп АД</v>
      </c>
      <c r="B848" s="105" t="str">
        <f t="shared" si="52"/>
        <v>131387286</v>
      </c>
      <c r="C848" s="581">
        <f t="shared" si="53"/>
        <v>45657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Уеб медия груп АД</v>
      </c>
      <c r="B849" s="105" t="str">
        <f t="shared" si="52"/>
        <v>131387286</v>
      </c>
      <c r="C849" s="581">
        <f t="shared" si="53"/>
        <v>45657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Уеб медия груп АД</v>
      </c>
      <c r="B850" s="105" t="str">
        <f t="shared" si="52"/>
        <v>131387286</v>
      </c>
      <c r="C850" s="581">
        <f t="shared" si="53"/>
        <v>45657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Уеб медия груп АД</v>
      </c>
      <c r="B851" s="105" t="str">
        <f t="shared" si="52"/>
        <v>131387286</v>
      </c>
      <c r="C851" s="581">
        <f t="shared" si="53"/>
        <v>45657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Уеб медия груп АД</v>
      </c>
      <c r="B852" s="105" t="str">
        <f t="shared" si="52"/>
        <v>131387286</v>
      </c>
      <c r="C852" s="581">
        <f t="shared" si="53"/>
        <v>45657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Уеб медия груп АД</v>
      </c>
      <c r="B853" s="105" t="str">
        <f t="shared" si="52"/>
        <v>131387286</v>
      </c>
      <c r="C853" s="581">
        <f t="shared" si="53"/>
        <v>45657</v>
      </c>
      <c r="D853" s="105" t="s">
        <v>529</v>
      </c>
      <c r="E853" s="496">
        <v>14</v>
      </c>
      <c r="F853" s="105" t="s">
        <v>528</v>
      </c>
      <c r="H853" s="105">
        <f>'Справка 6'!Q13</f>
        <v>33</v>
      </c>
    </row>
    <row r="854" spans="1:8">
      <c r="A854" s="105" t="str">
        <f t="shared" si="51"/>
        <v>Уеб медия груп АД</v>
      </c>
      <c r="B854" s="105" t="str">
        <f t="shared" si="52"/>
        <v>131387286</v>
      </c>
      <c r="C854" s="581">
        <f t="shared" si="53"/>
        <v>45657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Уеб медия груп АД</v>
      </c>
      <c r="B855" s="105" t="str">
        <f t="shared" si="52"/>
        <v>131387286</v>
      </c>
      <c r="C855" s="581">
        <f t="shared" si="53"/>
        <v>45657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Уеб медия груп АД</v>
      </c>
      <c r="B856" s="105" t="str">
        <f t="shared" si="52"/>
        <v>131387286</v>
      </c>
      <c r="C856" s="581">
        <f t="shared" si="53"/>
        <v>45657</v>
      </c>
      <c r="D856" s="105" t="s">
        <v>537</v>
      </c>
      <c r="E856" s="496">
        <v>14</v>
      </c>
      <c r="F856" s="105" t="s">
        <v>536</v>
      </c>
      <c r="H856" s="105">
        <f>'Справка 6'!Q16</f>
        <v>11</v>
      </c>
    </row>
    <row r="857" spans="1:8">
      <c r="A857" s="105" t="str">
        <f t="shared" si="51"/>
        <v>Уеб медия груп АД</v>
      </c>
      <c r="B857" s="105" t="str">
        <f t="shared" si="52"/>
        <v>131387286</v>
      </c>
      <c r="C857" s="581">
        <f t="shared" si="53"/>
        <v>45657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Уеб медия груп АД</v>
      </c>
      <c r="B858" s="105" t="str">
        <f t="shared" si="52"/>
        <v>131387286</v>
      </c>
      <c r="C858" s="581">
        <f t="shared" si="53"/>
        <v>45657</v>
      </c>
      <c r="D858" s="105" t="s">
        <v>543</v>
      </c>
      <c r="E858" s="496">
        <v>14</v>
      </c>
      <c r="F858" s="105" t="s">
        <v>542</v>
      </c>
      <c r="H858" s="105">
        <f>'Справка 6'!Q18</f>
        <v>25</v>
      </c>
    </row>
    <row r="859" spans="1:8">
      <c r="A859" s="105" t="str">
        <f t="shared" si="51"/>
        <v>Уеб медия груп АД</v>
      </c>
      <c r="B859" s="105" t="str">
        <f t="shared" si="52"/>
        <v>131387286</v>
      </c>
      <c r="C859" s="581">
        <f t="shared" si="53"/>
        <v>45657</v>
      </c>
      <c r="D859" s="105" t="s">
        <v>545</v>
      </c>
      <c r="E859" s="496">
        <v>14</v>
      </c>
      <c r="F859" s="105" t="s">
        <v>828</v>
      </c>
      <c r="H859" s="105">
        <f>'Справка 6'!Q19</f>
        <v>69</v>
      </c>
    </row>
    <row r="860" spans="1:8">
      <c r="A860" s="105" t="str">
        <f t="shared" si="51"/>
        <v>Уеб медия груп АД</v>
      </c>
      <c r="B860" s="105" t="str">
        <f t="shared" si="52"/>
        <v>131387286</v>
      </c>
      <c r="C860" s="581">
        <f t="shared" si="53"/>
        <v>45657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Уеб медия груп АД</v>
      </c>
      <c r="B861" s="105" t="str">
        <f t="shared" si="52"/>
        <v>131387286</v>
      </c>
      <c r="C861" s="581">
        <f t="shared" si="53"/>
        <v>45657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Уеб медия груп АД</v>
      </c>
      <c r="B862" s="105" t="str">
        <f t="shared" si="52"/>
        <v>131387286</v>
      </c>
      <c r="C862" s="581">
        <f t="shared" si="53"/>
        <v>45657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Уеб медия груп АД</v>
      </c>
      <c r="B863" s="105" t="str">
        <f t="shared" si="52"/>
        <v>131387286</v>
      </c>
      <c r="C863" s="581">
        <f t="shared" si="53"/>
        <v>45657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Уеб медия груп АД</v>
      </c>
      <c r="B864" s="105" t="str">
        <f t="shared" si="52"/>
        <v>131387286</v>
      </c>
      <c r="C864" s="581">
        <f t="shared" si="53"/>
        <v>45657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Уеб медия груп АД</v>
      </c>
      <c r="B865" s="105" t="str">
        <f t="shared" si="52"/>
        <v>131387286</v>
      </c>
      <c r="C865" s="581">
        <f t="shared" si="53"/>
        <v>45657</v>
      </c>
      <c r="D865" s="105" t="s">
        <v>558</v>
      </c>
      <c r="E865" s="496">
        <v>14</v>
      </c>
      <c r="F865" s="105" t="s">
        <v>542</v>
      </c>
      <c r="H865" s="105">
        <f>'Справка 6'!Q27</f>
        <v>6438</v>
      </c>
    </row>
    <row r="866" spans="1:8">
      <c r="A866" s="105" t="str">
        <f t="shared" si="51"/>
        <v>Уеб медия груп АД</v>
      </c>
      <c r="B866" s="105" t="str">
        <f t="shared" si="52"/>
        <v>131387286</v>
      </c>
      <c r="C866" s="581">
        <f t="shared" si="53"/>
        <v>45657</v>
      </c>
      <c r="D866" s="105" t="s">
        <v>560</v>
      </c>
      <c r="E866" s="496">
        <v>14</v>
      </c>
      <c r="F866" s="105" t="s">
        <v>863</v>
      </c>
      <c r="H866" s="105">
        <f>'Справка 6'!Q28</f>
        <v>6438</v>
      </c>
    </row>
    <row r="867" spans="1:8">
      <c r="A867" s="105" t="str">
        <f t="shared" si="51"/>
        <v>Уеб медия груп АД</v>
      </c>
      <c r="B867" s="105" t="str">
        <f t="shared" si="52"/>
        <v>131387286</v>
      </c>
      <c r="C867" s="581">
        <f t="shared" si="53"/>
        <v>45657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Уеб медия груп АД</v>
      </c>
      <c r="B868" s="105" t="str">
        <f t="shared" si="52"/>
        <v>131387286</v>
      </c>
      <c r="C868" s="581">
        <f t="shared" si="53"/>
        <v>45657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Уеб медия груп АД</v>
      </c>
      <c r="B869" s="105" t="str">
        <f t="shared" si="52"/>
        <v>131387286</v>
      </c>
      <c r="C869" s="581">
        <f t="shared" si="53"/>
        <v>45657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Уеб медия груп АД</v>
      </c>
      <c r="B870" s="105" t="str">
        <f t="shared" si="52"/>
        <v>131387286</v>
      </c>
      <c r="C870" s="581">
        <f t="shared" si="53"/>
        <v>45657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Уеб медия груп АД</v>
      </c>
      <c r="B871" s="105" t="str">
        <f t="shared" si="52"/>
        <v>131387286</v>
      </c>
      <c r="C871" s="581">
        <f t="shared" si="53"/>
        <v>45657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Уеб медия груп АД</v>
      </c>
      <c r="B872" s="105" t="str">
        <f t="shared" si="52"/>
        <v>131387286</v>
      </c>
      <c r="C872" s="581">
        <f t="shared" si="53"/>
        <v>45657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Уеб медия груп АД</v>
      </c>
      <c r="B873" s="105" t="str">
        <f t="shared" si="52"/>
        <v>131387286</v>
      </c>
      <c r="C873" s="581">
        <f t="shared" si="53"/>
        <v>45657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Уеб медия груп АД</v>
      </c>
      <c r="B874" s="105" t="str">
        <f t="shared" si="52"/>
        <v>131387286</v>
      </c>
      <c r="C874" s="581">
        <f t="shared" si="53"/>
        <v>45657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Уеб медия груп АД</v>
      </c>
      <c r="B875" s="105" t="str">
        <f t="shared" si="52"/>
        <v>131387286</v>
      </c>
      <c r="C875" s="581">
        <f t="shared" si="53"/>
        <v>45657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Уеб медия груп АД</v>
      </c>
      <c r="B876" s="105" t="str">
        <f t="shared" si="52"/>
        <v>131387286</v>
      </c>
      <c r="C876" s="581">
        <f t="shared" si="53"/>
        <v>45657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Уеб медия груп АД</v>
      </c>
      <c r="B877" s="105" t="str">
        <f t="shared" si="52"/>
        <v>131387286</v>
      </c>
      <c r="C877" s="581">
        <f t="shared" si="53"/>
        <v>45657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Уеб медия груп АД</v>
      </c>
      <c r="B878" s="105" t="str">
        <f t="shared" si="52"/>
        <v>131387286</v>
      </c>
      <c r="C878" s="581">
        <f t="shared" si="53"/>
        <v>45657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Уеб медия груп АД</v>
      </c>
      <c r="B879" s="105" t="str">
        <f t="shared" si="52"/>
        <v>131387286</v>
      </c>
      <c r="C879" s="581">
        <f t="shared" si="53"/>
        <v>45657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Уеб медия груп АД</v>
      </c>
      <c r="B880" s="105" t="str">
        <f t="shared" si="52"/>
        <v>131387286</v>
      </c>
      <c r="C880" s="581">
        <f t="shared" si="53"/>
        <v>45657</v>
      </c>
      <c r="D880" s="105" t="s">
        <v>583</v>
      </c>
      <c r="E880" s="496">
        <v>14</v>
      </c>
      <c r="F880" s="105" t="s">
        <v>582</v>
      </c>
      <c r="H880" s="105">
        <f>'Справка 6'!Q43</f>
        <v>6507</v>
      </c>
    </row>
    <row r="881" spans="1:8">
      <c r="A881" s="105" t="str">
        <f t="shared" si="51"/>
        <v>Уеб медия груп АД</v>
      </c>
      <c r="B881" s="105" t="str">
        <f t="shared" si="52"/>
        <v>131387286</v>
      </c>
      <c r="C881" s="581">
        <f t="shared" si="53"/>
        <v>45657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Уеб медия груп АД</v>
      </c>
      <c r="B882" s="105" t="str">
        <f t="shared" si="52"/>
        <v>131387286</v>
      </c>
      <c r="C882" s="581">
        <f t="shared" si="53"/>
        <v>45657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Уеб медия груп АД</v>
      </c>
      <c r="B883" s="105" t="str">
        <f t="shared" si="52"/>
        <v>131387286</v>
      </c>
      <c r="C883" s="581">
        <f t="shared" si="53"/>
        <v>45657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Уеб медия груп АД</v>
      </c>
      <c r="B884" s="105" t="str">
        <f t="shared" si="52"/>
        <v>131387286</v>
      </c>
      <c r="C884" s="581">
        <f t="shared" si="53"/>
        <v>45657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Уеб медия груп АД</v>
      </c>
      <c r="B885" s="105" t="str">
        <f t="shared" si="52"/>
        <v>131387286</v>
      </c>
      <c r="C885" s="581">
        <f t="shared" si="53"/>
        <v>45657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Уеб медия груп АД</v>
      </c>
      <c r="B886" s="105" t="str">
        <f t="shared" si="52"/>
        <v>131387286</v>
      </c>
      <c r="C886" s="581">
        <f t="shared" si="53"/>
        <v>45657</v>
      </c>
      <c r="D886" s="105" t="s">
        <v>537</v>
      </c>
      <c r="E886" s="496">
        <v>15</v>
      </c>
      <c r="F886" s="105" t="s">
        <v>536</v>
      </c>
      <c r="H886" s="105">
        <f>'Справка 6'!R16</f>
        <v>7</v>
      </c>
    </row>
    <row r="887" spans="1:8">
      <c r="A887" s="105" t="str">
        <f t="shared" si="51"/>
        <v>Уеб медия груп АД</v>
      </c>
      <c r="B887" s="105" t="str">
        <f t="shared" si="52"/>
        <v>131387286</v>
      </c>
      <c r="C887" s="581">
        <f t="shared" si="53"/>
        <v>45657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Уеб медия груп АД</v>
      </c>
      <c r="B888" s="105" t="str">
        <f t="shared" si="52"/>
        <v>131387286</v>
      </c>
      <c r="C888" s="581">
        <f t="shared" si="53"/>
        <v>45657</v>
      </c>
      <c r="D888" s="105" t="s">
        <v>543</v>
      </c>
      <c r="E888" s="496">
        <v>15</v>
      </c>
      <c r="F888" s="105" t="s">
        <v>542</v>
      </c>
      <c r="H888" s="105">
        <f>'Справка 6'!R18</f>
        <v>9</v>
      </c>
    </row>
    <row r="889" spans="1:8">
      <c r="A889" s="105" t="str">
        <f t="shared" si="51"/>
        <v>Уеб медия груп АД</v>
      </c>
      <c r="B889" s="105" t="str">
        <f t="shared" si="52"/>
        <v>131387286</v>
      </c>
      <c r="C889" s="581">
        <f t="shared" si="53"/>
        <v>45657</v>
      </c>
      <c r="D889" s="105" t="s">
        <v>545</v>
      </c>
      <c r="E889" s="496">
        <v>15</v>
      </c>
      <c r="F889" s="105" t="s">
        <v>828</v>
      </c>
      <c r="H889" s="105">
        <f>'Справка 6'!R19</f>
        <v>16</v>
      </c>
    </row>
    <row r="890" spans="1:8">
      <c r="A890" s="105" t="str">
        <f t="shared" si="51"/>
        <v>Уеб медия груп АД</v>
      </c>
      <c r="B890" s="105" t="str">
        <f t="shared" si="52"/>
        <v>131387286</v>
      </c>
      <c r="C890" s="581">
        <f t="shared" si="53"/>
        <v>45657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Уеб медия груп АД</v>
      </c>
      <c r="B891" s="105" t="str">
        <f t="shared" si="52"/>
        <v>131387286</v>
      </c>
      <c r="C891" s="581">
        <f t="shared" si="53"/>
        <v>45657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Уеб медия груп АД</v>
      </c>
      <c r="B892" s="105" t="str">
        <f t="shared" si="52"/>
        <v>131387286</v>
      </c>
      <c r="C892" s="581">
        <f t="shared" si="53"/>
        <v>45657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Уеб медия груп АД</v>
      </c>
      <c r="B893" s="105" t="str">
        <f t="shared" si="52"/>
        <v>131387286</v>
      </c>
      <c r="C893" s="581">
        <f t="shared" si="53"/>
        <v>45657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Уеб медия груп АД</v>
      </c>
      <c r="B894" s="105" t="str">
        <f t="shared" si="52"/>
        <v>131387286</v>
      </c>
      <c r="C894" s="581">
        <f t="shared" si="53"/>
        <v>45657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Уеб медия груп АД</v>
      </c>
      <c r="B895" s="105" t="str">
        <f t="shared" si="52"/>
        <v>131387286</v>
      </c>
      <c r="C895" s="581">
        <f t="shared" si="53"/>
        <v>45657</v>
      </c>
      <c r="D895" s="105" t="s">
        <v>558</v>
      </c>
      <c r="E895" s="496">
        <v>15</v>
      </c>
      <c r="F895" s="105" t="s">
        <v>542</v>
      </c>
      <c r="H895" s="105">
        <f>'Справка 6'!R27</f>
        <v>1477</v>
      </c>
    </row>
    <row r="896" spans="1:8">
      <c r="A896" s="105" t="str">
        <f t="shared" si="51"/>
        <v>Уеб медия груп АД</v>
      </c>
      <c r="B896" s="105" t="str">
        <f t="shared" si="52"/>
        <v>131387286</v>
      </c>
      <c r="C896" s="581">
        <f t="shared" si="53"/>
        <v>45657</v>
      </c>
      <c r="D896" s="105" t="s">
        <v>560</v>
      </c>
      <c r="E896" s="496">
        <v>15</v>
      </c>
      <c r="F896" s="105" t="s">
        <v>863</v>
      </c>
      <c r="H896" s="105">
        <f>'Справка 6'!R28</f>
        <v>1477</v>
      </c>
    </row>
    <row r="897" spans="1:8">
      <c r="A897" s="105" t="str">
        <f t="shared" si="51"/>
        <v>Уеб медия груп АД</v>
      </c>
      <c r="B897" s="105" t="str">
        <f t="shared" si="52"/>
        <v>131387286</v>
      </c>
      <c r="C897" s="581">
        <f t="shared" si="53"/>
        <v>45657</v>
      </c>
      <c r="D897" s="105" t="s">
        <v>562</v>
      </c>
      <c r="E897" s="496">
        <v>15</v>
      </c>
      <c r="F897" s="105" t="s">
        <v>561</v>
      </c>
      <c r="H897" s="105">
        <f>'Справка 6'!R30</f>
        <v>3662</v>
      </c>
    </row>
    <row r="898" spans="1:8">
      <c r="A898" s="105" t="str">
        <f t="shared" si="51"/>
        <v>Уеб медия груп АД</v>
      </c>
      <c r="B898" s="105" t="str">
        <f t="shared" si="52"/>
        <v>131387286</v>
      </c>
      <c r="C898" s="581">
        <f t="shared" si="53"/>
        <v>45657</v>
      </c>
      <c r="D898" s="105" t="s">
        <v>563</v>
      </c>
      <c r="E898" s="496">
        <v>15</v>
      </c>
      <c r="F898" s="105" t="s">
        <v>108</v>
      </c>
      <c r="H898" s="105">
        <f>'Справка 6'!R31</f>
        <v>3662</v>
      </c>
    </row>
    <row r="899" spans="1:8">
      <c r="A899" s="105" t="str">
        <f t="shared" si="51"/>
        <v>Уеб медия груп АД</v>
      </c>
      <c r="B899" s="105" t="str">
        <f t="shared" si="52"/>
        <v>131387286</v>
      </c>
      <c r="C899" s="581">
        <f t="shared" si="53"/>
        <v>45657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Уеб медия груп АД</v>
      </c>
      <c r="B900" s="105" t="str">
        <f t="shared" si="52"/>
        <v>131387286</v>
      </c>
      <c r="C900" s="581">
        <f t="shared" si="53"/>
        <v>45657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Уеб медия груп АД</v>
      </c>
      <c r="B901" s="105" t="str">
        <f t="shared" si="52"/>
        <v>131387286</v>
      </c>
      <c r="C901" s="581">
        <f t="shared" si="53"/>
        <v>45657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Уеб медия груп АД</v>
      </c>
      <c r="B902" s="105" t="str">
        <f t="shared" si="52"/>
        <v>131387286</v>
      </c>
      <c r="C902" s="581">
        <f t="shared" si="53"/>
        <v>45657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Уеб медия груп АД</v>
      </c>
      <c r="B903" s="105" t="str">
        <f t="shared" si="52"/>
        <v>131387286</v>
      </c>
      <c r="C903" s="581">
        <f t="shared" si="53"/>
        <v>45657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Уеб медия груп АД</v>
      </c>
      <c r="B904" s="105" t="str">
        <f t="shared" si="52"/>
        <v>131387286</v>
      </c>
      <c r="C904" s="581">
        <f t="shared" si="53"/>
        <v>45657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Уеб медия груп АД</v>
      </c>
      <c r="B905" s="105" t="str">
        <f t="shared" si="52"/>
        <v>131387286</v>
      </c>
      <c r="C905" s="581">
        <f t="shared" si="53"/>
        <v>45657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Уеб медия груп АД</v>
      </c>
      <c r="B906" s="105" t="str">
        <f t="shared" si="52"/>
        <v>131387286</v>
      </c>
      <c r="C906" s="581">
        <f t="shared" si="53"/>
        <v>45657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Уеб медия груп АД</v>
      </c>
      <c r="B907" s="105" t="str">
        <f t="shared" si="52"/>
        <v>131387286</v>
      </c>
      <c r="C907" s="581">
        <f t="shared" si="53"/>
        <v>45657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Уеб медия груп АД</v>
      </c>
      <c r="B908" s="105" t="str">
        <f t="shared" si="52"/>
        <v>131387286</v>
      </c>
      <c r="C908" s="581">
        <f t="shared" si="53"/>
        <v>45657</v>
      </c>
      <c r="D908" s="105" t="s">
        <v>578</v>
      </c>
      <c r="E908" s="496">
        <v>15</v>
      </c>
      <c r="F908" s="105" t="s">
        <v>827</v>
      </c>
      <c r="H908" s="105">
        <f>'Справка 6'!R41</f>
        <v>3662</v>
      </c>
    </row>
    <row r="909" spans="1:8">
      <c r="A909" s="105" t="str">
        <f t="shared" si="51"/>
        <v>Уеб медия груп АД</v>
      </c>
      <c r="B909" s="105" t="str">
        <f t="shared" si="52"/>
        <v>131387286</v>
      </c>
      <c r="C909" s="581">
        <f t="shared" si="53"/>
        <v>45657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Уеб медия груп АД</v>
      </c>
      <c r="B910" s="105" t="str">
        <f t="shared" si="52"/>
        <v>131387286</v>
      </c>
      <c r="C910" s="581">
        <f t="shared" si="53"/>
        <v>45657</v>
      </c>
      <c r="D910" s="105" t="s">
        <v>583</v>
      </c>
      <c r="E910" s="496">
        <v>15</v>
      </c>
      <c r="F910" s="105" t="s">
        <v>582</v>
      </c>
      <c r="H910" s="105">
        <f>'Справка 6'!R43</f>
        <v>5155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Уеб медия груп АД</v>
      </c>
      <c r="B912" s="105" t="str">
        <f t="shared" ref="B912:B975" si="55">pdeBulstat</f>
        <v>131387286</v>
      </c>
      <c r="C912" s="581">
        <f t="shared" ref="C912:C975" si="56">endDate</f>
        <v>45657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Уеб медия груп АД</v>
      </c>
      <c r="B913" s="105" t="str">
        <f t="shared" si="55"/>
        <v>131387286</v>
      </c>
      <c r="C913" s="581">
        <f t="shared" si="56"/>
        <v>45657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902</v>
      </c>
    </row>
    <row r="914" spans="1:8">
      <c r="A914" s="105" t="str">
        <f t="shared" si="54"/>
        <v>Уеб медия груп АД</v>
      </c>
      <c r="B914" s="105" t="str">
        <f t="shared" si="55"/>
        <v>131387286</v>
      </c>
      <c r="C914" s="581">
        <f t="shared" si="56"/>
        <v>45657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902</v>
      </c>
    </row>
    <row r="915" spans="1:8">
      <c r="A915" s="105" t="str">
        <f t="shared" si="54"/>
        <v>Уеб медия груп АД</v>
      </c>
      <c r="B915" s="105" t="str">
        <f t="shared" si="55"/>
        <v>131387286</v>
      </c>
      <c r="C915" s="581">
        <f t="shared" si="56"/>
        <v>45657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Уеб медия груп АД</v>
      </c>
      <c r="B916" s="105" t="str">
        <f t="shared" si="55"/>
        <v>131387286</v>
      </c>
      <c r="C916" s="581">
        <f t="shared" si="56"/>
        <v>45657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Уеб медия груп АД</v>
      </c>
      <c r="B917" s="105" t="str">
        <f t="shared" si="55"/>
        <v>131387286</v>
      </c>
      <c r="C917" s="581">
        <f t="shared" si="56"/>
        <v>45657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Уеб медия груп АД</v>
      </c>
      <c r="B918" s="105" t="str">
        <f t="shared" si="55"/>
        <v>131387286</v>
      </c>
      <c r="C918" s="581">
        <f t="shared" si="56"/>
        <v>45657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Уеб медия груп АД</v>
      </c>
      <c r="B919" s="105" t="str">
        <f t="shared" si="55"/>
        <v>131387286</v>
      </c>
      <c r="C919" s="581">
        <f t="shared" si="56"/>
        <v>45657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Уеб медия груп АД</v>
      </c>
      <c r="B920" s="105" t="str">
        <f t="shared" si="55"/>
        <v>131387286</v>
      </c>
      <c r="C920" s="581">
        <f t="shared" si="56"/>
        <v>45657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Уеб медия груп АД</v>
      </c>
      <c r="B921" s="105" t="str">
        <f t="shared" si="55"/>
        <v>131387286</v>
      </c>
      <c r="C921" s="581">
        <f t="shared" si="56"/>
        <v>45657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902</v>
      </c>
    </row>
    <row r="922" spans="1:8">
      <c r="A922" s="105" t="str">
        <f t="shared" si="54"/>
        <v>Уеб медия груп АД</v>
      </c>
      <c r="B922" s="105" t="str">
        <f t="shared" si="55"/>
        <v>131387286</v>
      </c>
      <c r="C922" s="581">
        <f t="shared" si="56"/>
        <v>45657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Уеб медия груп АД</v>
      </c>
      <c r="B923" s="105" t="str">
        <f t="shared" si="55"/>
        <v>131387286</v>
      </c>
      <c r="C923" s="581">
        <f t="shared" si="56"/>
        <v>45657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546</v>
      </c>
    </row>
    <row r="924" spans="1:8">
      <c r="A924" s="105" t="str">
        <f t="shared" si="54"/>
        <v>Уеб медия груп АД</v>
      </c>
      <c r="B924" s="105" t="str">
        <f t="shared" si="55"/>
        <v>131387286</v>
      </c>
      <c r="C924" s="581">
        <f t="shared" si="56"/>
        <v>45657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522</v>
      </c>
    </row>
    <row r="925" spans="1:8">
      <c r="A925" s="105" t="str">
        <f t="shared" si="54"/>
        <v>Уеб медия груп АД</v>
      </c>
      <c r="B925" s="105" t="str">
        <f t="shared" si="55"/>
        <v>131387286</v>
      </c>
      <c r="C925" s="581">
        <f t="shared" si="56"/>
        <v>45657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24</v>
      </c>
    </row>
    <row r="926" spans="1:8">
      <c r="A926" s="105" t="str">
        <f t="shared" si="54"/>
        <v>Уеб медия груп АД</v>
      </c>
      <c r="B926" s="105" t="str">
        <f t="shared" si="55"/>
        <v>131387286</v>
      </c>
      <c r="C926" s="581">
        <f t="shared" si="56"/>
        <v>45657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Уеб медия груп АД</v>
      </c>
      <c r="B927" s="105" t="str">
        <f t="shared" si="55"/>
        <v>131387286</v>
      </c>
      <c r="C927" s="581">
        <f t="shared" si="56"/>
        <v>45657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152</v>
      </c>
    </row>
    <row r="928" spans="1:8">
      <c r="A928" s="105" t="str">
        <f t="shared" si="54"/>
        <v>Уеб медия груп АД</v>
      </c>
      <c r="B928" s="105" t="str">
        <f t="shared" si="55"/>
        <v>131387286</v>
      </c>
      <c r="C928" s="581">
        <f t="shared" si="56"/>
        <v>45657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Уеб медия груп АД</v>
      </c>
      <c r="B929" s="105" t="str">
        <f t="shared" si="55"/>
        <v>131387286</v>
      </c>
      <c r="C929" s="581">
        <f t="shared" si="56"/>
        <v>45657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Уеб медия груп АД</v>
      </c>
      <c r="B930" s="105" t="str">
        <f t="shared" si="55"/>
        <v>131387286</v>
      </c>
      <c r="C930" s="581">
        <f t="shared" si="56"/>
        <v>45657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Уеб медия груп АД</v>
      </c>
      <c r="B931" s="105" t="str">
        <f t="shared" si="55"/>
        <v>131387286</v>
      </c>
      <c r="C931" s="581">
        <f t="shared" si="56"/>
        <v>45657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Уеб медия груп АД</v>
      </c>
      <c r="B932" s="105" t="str">
        <f t="shared" si="55"/>
        <v>131387286</v>
      </c>
      <c r="C932" s="581">
        <f t="shared" si="56"/>
        <v>45657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Уеб медия груп АД</v>
      </c>
      <c r="B933" s="105" t="str">
        <f t="shared" si="55"/>
        <v>131387286</v>
      </c>
      <c r="C933" s="581">
        <f t="shared" si="56"/>
        <v>45657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Уеб медия груп АД</v>
      </c>
      <c r="B934" s="105" t="str">
        <f t="shared" si="55"/>
        <v>131387286</v>
      </c>
      <c r="C934" s="581">
        <f t="shared" si="56"/>
        <v>45657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Уеб медия груп АД</v>
      </c>
      <c r="B935" s="105" t="str">
        <f t="shared" si="55"/>
        <v>131387286</v>
      </c>
      <c r="C935" s="581">
        <f t="shared" si="56"/>
        <v>45657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Уеб медия груп АД</v>
      </c>
      <c r="B936" s="105" t="str">
        <f t="shared" si="55"/>
        <v>131387286</v>
      </c>
      <c r="C936" s="581">
        <f t="shared" si="56"/>
        <v>45657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Уеб медия груп АД</v>
      </c>
      <c r="B937" s="105" t="str">
        <f t="shared" si="55"/>
        <v>131387286</v>
      </c>
      <c r="C937" s="581">
        <f t="shared" si="56"/>
        <v>45657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3217</v>
      </c>
    </row>
    <row r="938" spans="1:8">
      <c r="A938" s="105" t="str">
        <f t="shared" si="54"/>
        <v>Уеб медия груп АД</v>
      </c>
      <c r="B938" s="105" t="str">
        <f t="shared" si="55"/>
        <v>131387286</v>
      </c>
      <c r="C938" s="581">
        <f t="shared" si="56"/>
        <v>45657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Уеб медия груп АД</v>
      </c>
      <c r="B939" s="105" t="str">
        <f t="shared" si="55"/>
        <v>131387286</v>
      </c>
      <c r="C939" s="581">
        <f t="shared" si="56"/>
        <v>45657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Уеб медия груп АД</v>
      </c>
      <c r="B940" s="105" t="str">
        <f t="shared" si="55"/>
        <v>131387286</v>
      </c>
      <c r="C940" s="581">
        <f t="shared" si="56"/>
        <v>45657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Уеб медия груп АД</v>
      </c>
      <c r="B941" s="105" t="str">
        <f t="shared" si="55"/>
        <v>131387286</v>
      </c>
      <c r="C941" s="581">
        <f t="shared" si="56"/>
        <v>45657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3217</v>
      </c>
    </row>
    <row r="942" spans="1:8">
      <c r="A942" s="105" t="str">
        <f t="shared" si="54"/>
        <v>Уеб медия груп АД</v>
      </c>
      <c r="B942" s="105" t="str">
        <f t="shared" si="55"/>
        <v>131387286</v>
      </c>
      <c r="C942" s="581">
        <f t="shared" si="56"/>
        <v>45657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3915</v>
      </c>
    </row>
    <row r="943" spans="1:8">
      <c r="A943" s="105" t="str">
        <f t="shared" si="54"/>
        <v>Уеб медия груп АД</v>
      </c>
      <c r="B943" s="105" t="str">
        <f t="shared" si="55"/>
        <v>131387286</v>
      </c>
      <c r="C943" s="581">
        <f t="shared" si="56"/>
        <v>45657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4817</v>
      </c>
    </row>
    <row r="944" spans="1:8">
      <c r="A944" s="105" t="str">
        <f t="shared" si="54"/>
        <v>Уеб медия груп АД</v>
      </c>
      <c r="B944" s="105" t="str">
        <f t="shared" si="55"/>
        <v>131387286</v>
      </c>
      <c r="C944" s="581">
        <f t="shared" si="56"/>
        <v>45657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Уеб медия груп АД</v>
      </c>
      <c r="B945" s="105" t="str">
        <f t="shared" si="55"/>
        <v>131387286</v>
      </c>
      <c r="C945" s="581">
        <f t="shared" si="56"/>
        <v>45657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902</v>
      </c>
    </row>
    <row r="946" spans="1:8">
      <c r="A946" s="105" t="str">
        <f t="shared" si="54"/>
        <v>Уеб медия груп АД</v>
      </c>
      <c r="B946" s="105" t="str">
        <f t="shared" si="55"/>
        <v>131387286</v>
      </c>
      <c r="C946" s="581">
        <f t="shared" si="56"/>
        <v>45657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902</v>
      </c>
    </row>
    <row r="947" spans="1:8">
      <c r="A947" s="105" t="str">
        <f t="shared" si="54"/>
        <v>Уеб медия груп АД</v>
      </c>
      <c r="B947" s="105" t="str">
        <f t="shared" si="55"/>
        <v>131387286</v>
      </c>
      <c r="C947" s="581">
        <f t="shared" si="56"/>
        <v>45657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Уеб медия груп АД</v>
      </c>
      <c r="B948" s="105" t="str">
        <f t="shared" si="55"/>
        <v>131387286</v>
      </c>
      <c r="C948" s="581">
        <f t="shared" si="56"/>
        <v>45657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Уеб медия груп АД</v>
      </c>
      <c r="B949" s="105" t="str">
        <f t="shared" si="55"/>
        <v>131387286</v>
      </c>
      <c r="C949" s="581">
        <f t="shared" si="56"/>
        <v>45657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Уеб медия груп АД</v>
      </c>
      <c r="B950" s="105" t="str">
        <f t="shared" si="55"/>
        <v>131387286</v>
      </c>
      <c r="C950" s="581">
        <f t="shared" si="56"/>
        <v>45657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Уеб медия груп АД</v>
      </c>
      <c r="B951" s="105" t="str">
        <f t="shared" si="55"/>
        <v>131387286</v>
      </c>
      <c r="C951" s="581">
        <f t="shared" si="56"/>
        <v>45657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Уеб медия груп АД</v>
      </c>
      <c r="B952" s="105" t="str">
        <f t="shared" si="55"/>
        <v>131387286</v>
      </c>
      <c r="C952" s="581">
        <f t="shared" si="56"/>
        <v>45657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Уеб медия груп АД</v>
      </c>
      <c r="B953" s="105" t="str">
        <f t="shared" si="55"/>
        <v>131387286</v>
      </c>
      <c r="C953" s="581">
        <f t="shared" si="56"/>
        <v>45657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902</v>
      </c>
    </row>
    <row r="954" spans="1:8">
      <c r="A954" s="105" t="str">
        <f t="shared" si="54"/>
        <v>Уеб медия груп АД</v>
      </c>
      <c r="B954" s="105" t="str">
        <f t="shared" si="55"/>
        <v>131387286</v>
      </c>
      <c r="C954" s="581">
        <f t="shared" si="56"/>
        <v>45657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Уеб медия груп АД</v>
      </c>
      <c r="B955" s="105" t="str">
        <f t="shared" si="55"/>
        <v>131387286</v>
      </c>
      <c r="C955" s="581">
        <f t="shared" si="56"/>
        <v>45657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546</v>
      </c>
    </row>
    <row r="956" spans="1:8">
      <c r="A956" s="105" t="str">
        <f t="shared" si="54"/>
        <v>Уеб медия груп АД</v>
      </c>
      <c r="B956" s="105" t="str">
        <f t="shared" si="55"/>
        <v>131387286</v>
      </c>
      <c r="C956" s="581">
        <f t="shared" si="56"/>
        <v>45657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522</v>
      </c>
    </row>
    <row r="957" spans="1:8">
      <c r="A957" s="105" t="str">
        <f t="shared" si="54"/>
        <v>Уеб медия груп АД</v>
      </c>
      <c r="B957" s="105" t="str">
        <f t="shared" si="55"/>
        <v>131387286</v>
      </c>
      <c r="C957" s="581">
        <f t="shared" si="56"/>
        <v>45657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24</v>
      </c>
    </row>
    <row r="958" spans="1:8">
      <c r="A958" s="105" t="str">
        <f t="shared" si="54"/>
        <v>Уеб медия груп АД</v>
      </c>
      <c r="B958" s="105" t="str">
        <f t="shared" si="55"/>
        <v>131387286</v>
      </c>
      <c r="C958" s="581">
        <f t="shared" si="56"/>
        <v>45657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Уеб медия груп АД</v>
      </c>
      <c r="B959" s="105" t="str">
        <f t="shared" si="55"/>
        <v>131387286</v>
      </c>
      <c r="C959" s="581">
        <f t="shared" si="56"/>
        <v>45657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152</v>
      </c>
    </row>
    <row r="960" spans="1:8">
      <c r="A960" s="105" t="str">
        <f t="shared" si="54"/>
        <v>Уеб медия груп АД</v>
      </c>
      <c r="B960" s="105" t="str">
        <f t="shared" si="55"/>
        <v>131387286</v>
      </c>
      <c r="C960" s="581">
        <f t="shared" si="56"/>
        <v>45657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Уеб медия груп АД</v>
      </c>
      <c r="B961" s="105" t="str">
        <f t="shared" si="55"/>
        <v>131387286</v>
      </c>
      <c r="C961" s="581">
        <f t="shared" si="56"/>
        <v>45657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Уеб медия груп АД</v>
      </c>
      <c r="B962" s="105" t="str">
        <f t="shared" si="55"/>
        <v>131387286</v>
      </c>
      <c r="C962" s="581">
        <f t="shared" si="56"/>
        <v>45657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Уеб медия груп АД</v>
      </c>
      <c r="B963" s="105" t="str">
        <f t="shared" si="55"/>
        <v>131387286</v>
      </c>
      <c r="C963" s="581">
        <f t="shared" si="56"/>
        <v>45657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Уеб медия груп АД</v>
      </c>
      <c r="B964" s="105" t="str">
        <f t="shared" si="55"/>
        <v>131387286</v>
      </c>
      <c r="C964" s="581">
        <f t="shared" si="56"/>
        <v>45657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Уеб медия груп АД</v>
      </c>
      <c r="B965" s="105" t="str">
        <f t="shared" si="55"/>
        <v>131387286</v>
      </c>
      <c r="C965" s="581">
        <f t="shared" si="56"/>
        <v>45657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Уеб медия груп АД</v>
      </c>
      <c r="B966" s="105" t="str">
        <f t="shared" si="55"/>
        <v>131387286</v>
      </c>
      <c r="C966" s="581">
        <f t="shared" si="56"/>
        <v>45657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Уеб медия груп АД</v>
      </c>
      <c r="B967" s="105" t="str">
        <f t="shared" si="55"/>
        <v>131387286</v>
      </c>
      <c r="C967" s="581">
        <f t="shared" si="56"/>
        <v>45657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Уеб медия груп АД</v>
      </c>
      <c r="B968" s="105" t="str">
        <f t="shared" si="55"/>
        <v>131387286</v>
      </c>
      <c r="C968" s="581">
        <f t="shared" si="56"/>
        <v>45657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Уеб медия груп АД</v>
      </c>
      <c r="B969" s="105" t="str">
        <f t="shared" si="55"/>
        <v>131387286</v>
      </c>
      <c r="C969" s="581">
        <f t="shared" si="56"/>
        <v>45657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3217</v>
      </c>
    </row>
    <row r="970" spans="1:8">
      <c r="A970" s="105" t="str">
        <f t="shared" si="54"/>
        <v>Уеб медия груп АД</v>
      </c>
      <c r="B970" s="105" t="str">
        <f t="shared" si="55"/>
        <v>131387286</v>
      </c>
      <c r="C970" s="581">
        <f t="shared" si="56"/>
        <v>45657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Уеб медия груп АД</v>
      </c>
      <c r="B971" s="105" t="str">
        <f t="shared" si="55"/>
        <v>131387286</v>
      </c>
      <c r="C971" s="581">
        <f t="shared" si="56"/>
        <v>45657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Уеб медия груп АД</v>
      </c>
      <c r="B972" s="105" t="str">
        <f t="shared" si="55"/>
        <v>131387286</v>
      </c>
      <c r="C972" s="581">
        <f t="shared" si="56"/>
        <v>45657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Уеб медия груп АД</v>
      </c>
      <c r="B973" s="105" t="str">
        <f t="shared" si="55"/>
        <v>131387286</v>
      </c>
      <c r="C973" s="581">
        <f t="shared" si="56"/>
        <v>45657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3217</v>
      </c>
    </row>
    <row r="974" spans="1:8">
      <c r="A974" s="105" t="str">
        <f t="shared" si="54"/>
        <v>Уеб медия груп АД</v>
      </c>
      <c r="B974" s="105" t="str">
        <f t="shared" si="55"/>
        <v>131387286</v>
      </c>
      <c r="C974" s="581">
        <f t="shared" si="56"/>
        <v>45657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3915</v>
      </c>
    </row>
    <row r="975" spans="1:8">
      <c r="A975" s="105" t="str">
        <f t="shared" si="54"/>
        <v>Уеб медия груп АД</v>
      </c>
      <c r="B975" s="105" t="str">
        <f t="shared" si="55"/>
        <v>131387286</v>
      </c>
      <c r="C975" s="581">
        <f t="shared" si="56"/>
        <v>45657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4817</v>
      </c>
    </row>
    <row r="976" spans="1:8">
      <c r="A976" s="105" t="str">
        <f t="shared" ref="A976:A1039" si="57">pdeName</f>
        <v>Уеб медия груп АД</v>
      </c>
      <c r="B976" s="105" t="str">
        <f t="shared" ref="B976:B1039" si="58">pdeBulstat</f>
        <v>131387286</v>
      </c>
      <c r="C976" s="581">
        <f t="shared" ref="C976:C1039" si="59">endDate</f>
        <v>45657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Уеб медия груп АД</v>
      </c>
      <c r="B977" s="105" t="str">
        <f t="shared" si="58"/>
        <v>131387286</v>
      </c>
      <c r="C977" s="581">
        <f t="shared" si="59"/>
        <v>45657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Уеб медия груп АД</v>
      </c>
      <c r="B978" s="105" t="str">
        <f t="shared" si="58"/>
        <v>131387286</v>
      </c>
      <c r="C978" s="581">
        <f t="shared" si="59"/>
        <v>45657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Уеб медия груп АД</v>
      </c>
      <c r="B979" s="105" t="str">
        <f t="shared" si="58"/>
        <v>131387286</v>
      </c>
      <c r="C979" s="581">
        <f t="shared" si="59"/>
        <v>45657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Уеб медия груп АД</v>
      </c>
      <c r="B980" s="105" t="str">
        <f t="shared" si="58"/>
        <v>131387286</v>
      </c>
      <c r="C980" s="581">
        <f t="shared" si="59"/>
        <v>45657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Уеб медия груп АД</v>
      </c>
      <c r="B981" s="105" t="str">
        <f t="shared" si="58"/>
        <v>131387286</v>
      </c>
      <c r="C981" s="581">
        <f t="shared" si="59"/>
        <v>45657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Уеб медия груп АД</v>
      </c>
      <c r="B982" s="105" t="str">
        <f t="shared" si="58"/>
        <v>131387286</v>
      </c>
      <c r="C982" s="581">
        <f t="shared" si="59"/>
        <v>45657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Уеб медия груп АД</v>
      </c>
      <c r="B983" s="105" t="str">
        <f t="shared" si="58"/>
        <v>131387286</v>
      </c>
      <c r="C983" s="581">
        <f t="shared" si="59"/>
        <v>45657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Уеб медия груп АД</v>
      </c>
      <c r="B984" s="105" t="str">
        <f t="shared" si="58"/>
        <v>131387286</v>
      </c>
      <c r="C984" s="581">
        <f t="shared" si="59"/>
        <v>45657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Уеб медия груп АД</v>
      </c>
      <c r="B985" s="105" t="str">
        <f t="shared" si="58"/>
        <v>131387286</v>
      </c>
      <c r="C985" s="581">
        <f t="shared" si="59"/>
        <v>45657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Уеб медия груп АД</v>
      </c>
      <c r="B986" s="105" t="str">
        <f t="shared" si="58"/>
        <v>131387286</v>
      </c>
      <c r="C986" s="581">
        <f t="shared" si="59"/>
        <v>45657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Уеб медия груп АД</v>
      </c>
      <c r="B987" s="105" t="str">
        <f t="shared" si="58"/>
        <v>131387286</v>
      </c>
      <c r="C987" s="581">
        <f t="shared" si="59"/>
        <v>45657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Уеб медия груп АД</v>
      </c>
      <c r="B988" s="105" t="str">
        <f t="shared" si="58"/>
        <v>131387286</v>
      </c>
      <c r="C988" s="581">
        <f t="shared" si="59"/>
        <v>45657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Уеб медия груп АД</v>
      </c>
      <c r="B989" s="105" t="str">
        <f t="shared" si="58"/>
        <v>131387286</v>
      </c>
      <c r="C989" s="581">
        <f t="shared" si="59"/>
        <v>45657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Уеб медия груп АД</v>
      </c>
      <c r="B990" s="105" t="str">
        <f t="shared" si="58"/>
        <v>131387286</v>
      </c>
      <c r="C990" s="581">
        <f t="shared" si="59"/>
        <v>45657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Уеб медия груп АД</v>
      </c>
      <c r="B991" s="105" t="str">
        <f t="shared" si="58"/>
        <v>131387286</v>
      </c>
      <c r="C991" s="581">
        <f t="shared" si="59"/>
        <v>45657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Уеб медия груп АД</v>
      </c>
      <c r="B992" s="105" t="str">
        <f t="shared" si="58"/>
        <v>131387286</v>
      </c>
      <c r="C992" s="581">
        <f t="shared" si="59"/>
        <v>45657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Уеб медия груп АД</v>
      </c>
      <c r="B993" s="105" t="str">
        <f t="shared" si="58"/>
        <v>131387286</v>
      </c>
      <c r="C993" s="581">
        <f t="shared" si="59"/>
        <v>45657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Уеб медия груп АД</v>
      </c>
      <c r="B994" s="105" t="str">
        <f t="shared" si="58"/>
        <v>131387286</v>
      </c>
      <c r="C994" s="581">
        <f t="shared" si="59"/>
        <v>45657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Уеб медия груп АД</v>
      </c>
      <c r="B995" s="105" t="str">
        <f t="shared" si="58"/>
        <v>131387286</v>
      </c>
      <c r="C995" s="581">
        <f t="shared" si="59"/>
        <v>45657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Уеб медия груп АД</v>
      </c>
      <c r="B996" s="105" t="str">
        <f t="shared" si="58"/>
        <v>131387286</v>
      </c>
      <c r="C996" s="581">
        <f t="shared" si="59"/>
        <v>45657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Уеб медия груп АД</v>
      </c>
      <c r="B997" s="105" t="str">
        <f t="shared" si="58"/>
        <v>131387286</v>
      </c>
      <c r="C997" s="581">
        <f t="shared" si="59"/>
        <v>45657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Уеб медия груп АД</v>
      </c>
      <c r="B998" s="105" t="str">
        <f t="shared" si="58"/>
        <v>131387286</v>
      </c>
      <c r="C998" s="581">
        <f t="shared" si="59"/>
        <v>45657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Уеб медия груп АД</v>
      </c>
      <c r="B999" s="105" t="str">
        <f t="shared" si="58"/>
        <v>131387286</v>
      </c>
      <c r="C999" s="581">
        <f t="shared" si="59"/>
        <v>45657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Уеб медия груп АД</v>
      </c>
      <c r="B1000" s="105" t="str">
        <f t="shared" si="58"/>
        <v>131387286</v>
      </c>
      <c r="C1000" s="581">
        <f t="shared" si="59"/>
        <v>45657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Уеб медия груп АД</v>
      </c>
      <c r="B1001" s="105" t="str">
        <f t="shared" si="58"/>
        <v>131387286</v>
      </c>
      <c r="C1001" s="581">
        <f t="shared" si="59"/>
        <v>45657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Уеб медия груп АД</v>
      </c>
      <c r="B1002" s="105" t="str">
        <f t="shared" si="58"/>
        <v>131387286</v>
      </c>
      <c r="C1002" s="581">
        <f t="shared" si="59"/>
        <v>45657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Уеб медия груп АД</v>
      </c>
      <c r="B1003" s="105" t="str">
        <f t="shared" si="58"/>
        <v>131387286</v>
      </c>
      <c r="C1003" s="581">
        <f t="shared" si="59"/>
        <v>45657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Уеб медия груп АД</v>
      </c>
      <c r="B1004" s="105" t="str">
        <f t="shared" si="58"/>
        <v>131387286</v>
      </c>
      <c r="C1004" s="581">
        <f t="shared" si="59"/>
        <v>45657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Уеб медия груп АД</v>
      </c>
      <c r="B1005" s="105" t="str">
        <f t="shared" si="58"/>
        <v>131387286</v>
      </c>
      <c r="C1005" s="581">
        <f t="shared" si="59"/>
        <v>45657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Уеб медия груп АД</v>
      </c>
      <c r="B1006" s="105" t="str">
        <f t="shared" si="58"/>
        <v>131387286</v>
      </c>
      <c r="C1006" s="581">
        <f t="shared" si="59"/>
        <v>45657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Уеб медия груп АД</v>
      </c>
      <c r="B1007" s="105" t="str">
        <f t="shared" si="58"/>
        <v>131387286</v>
      </c>
      <c r="C1007" s="581">
        <f t="shared" si="59"/>
        <v>45657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Уеб медия груп АД</v>
      </c>
      <c r="B1008" s="105" t="str">
        <f t="shared" si="58"/>
        <v>131387286</v>
      </c>
      <c r="C1008" s="581">
        <f t="shared" si="59"/>
        <v>45657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Уеб медия груп АД</v>
      </c>
      <c r="B1009" s="105" t="str">
        <f t="shared" si="58"/>
        <v>131387286</v>
      </c>
      <c r="C1009" s="581">
        <f t="shared" si="59"/>
        <v>45657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Уеб медия груп АД</v>
      </c>
      <c r="B1010" s="105" t="str">
        <f t="shared" si="58"/>
        <v>131387286</v>
      </c>
      <c r="C1010" s="581">
        <f t="shared" si="59"/>
        <v>45657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Уеб медия груп АД</v>
      </c>
      <c r="B1011" s="105" t="str">
        <f t="shared" si="58"/>
        <v>131387286</v>
      </c>
      <c r="C1011" s="581">
        <f t="shared" si="59"/>
        <v>45657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Уеб медия груп АД</v>
      </c>
      <c r="B1012" s="105" t="str">
        <f t="shared" si="58"/>
        <v>131387286</v>
      </c>
      <c r="C1012" s="581">
        <f t="shared" si="59"/>
        <v>45657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Уеб медия груп АД</v>
      </c>
      <c r="B1013" s="105" t="str">
        <f t="shared" si="58"/>
        <v>131387286</v>
      </c>
      <c r="C1013" s="581">
        <f t="shared" si="59"/>
        <v>45657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Уеб медия груп АД</v>
      </c>
      <c r="B1014" s="105" t="str">
        <f t="shared" si="58"/>
        <v>131387286</v>
      </c>
      <c r="C1014" s="581">
        <f t="shared" si="59"/>
        <v>45657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Уеб медия груп АД</v>
      </c>
      <c r="B1015" s="105" t="str">
        <f t="shared" si="58"/>
        <v>131387286</v>
      </c>
      <c r="C1015" s="581">
        <f t="shared" si="59"/>
        <v>45657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Уеб медия груп АД</v>
      </c>
      <c r="B1016" s="105" t="str">
        <f t="shared" si="58"/>
        <v>131387286</v>
      </c>
      <c r="C1016" s="581">
        <f t="shared" si="59"/>
        <v>45657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Уеб медия груп АД</v>
      </c>
      <c r="B1017" s="105" t="str">
        <f t="shared" si="58"/>
        <v>131387286</v>
      </c>
      <c r="C1017" s="581">
        <f t="shared" si="59"/>
        <v>45657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Уеб медия груп АД</v>
      </c>
      <c r="B1018" s="105" t="str">
        <f t="shared" si="58"/>
        <v>131387286</v>
      </c>
      <c r="C1018" s="581">
        <f t="shared" si="59"/>
        <v>45657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Уеб медия груп АД</v>
      </c>
      <c r="B1019" s="105" t="str">
        <f t="shared" si="58"/>
        <v>131387286</v>
      </c>
      <c r="C1019" s="581">
        <f t="shared" si="59"/>
        <v>45657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4000</v>
      </c>
    </row>
    <row r="1020" spans="1:8">
      <c r="A1020" s="105" t="str">
        <f t="shared" si="57"/>
        <v>Уеб медия груп АД</v>
      </c>
      <c r="B1020" s="105" t="str">
        <f t="shared" si="58"/>
        <v>131387286</v>
      </c>
      <c r="C1020" s="581">
        <f t="shared" si="59"/>
        <v>45657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6</v>
      </c>
    </row>
    <row r="1021" spans="1:8">
      <c r="A1021" s="105" t="str">
        <f t="shared" si="57"/>
        <v>Уеб медия груп АД</v>
      </c>
      <c r="B1021" s="105" t="str">
        <f t="shared" si="58"/>
        <v>131387286</v>
      </c>
      <c r="C1021" s="581">
        <f t="shared" si="59"/>
        <v>45657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Уеб медия груп АД</v>
      </c>
      <c r="B1022" s="105" t="str">
        <f t="shared" si="58"/>
        <v>131387286</v>
      </c>
      <c r="C1022" s="581">
        <f t="shared" si="59"/>
        <v>45657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4006</v>
      </c>
    </row>
    <row r="1023" spans="1:8">
      <c r="A1023" s="105" t="str">
        <f t="shared" si="57"/>
        <v>Уеб медия груп АД</v>
      </c>
      <c r="B1023" s="105" t="str">
        <f t="shared" si="58"/>
        <v>131387286</v>
      </c>
      <c r="C1023" s="581">
        <f t="shared" si="59"/>
        <v>45657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Уеб медия груп АД</v>
      </c>
      <c r="B1024" s="105" t="str">
        <f t="shared" si="58"/>
        <v>131387286</v>
      </c>
      <c r="C1024" s="581">
        <f t="shared" si="59"/>
        <v>45657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49</v>
      </c>
    </row>
    <row r="1025" spans="1:8">
      <c r="A1025" s="105" t="str">
        <f t="shared" si="57"/>
        <v>Уеб медия груп АД</v>
      </c>
      <c r="B1025" s="105" t="str">
        <f t="shared" si="58"/>
        <v>131387286</v>
      </c>
      <c r="C1025" s="581">
        <f t="shared" si="59"/>
        <v>45657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49</v>
      </c>
    </row>
    <row r="1026" spans="1:8">
      <c r="A1026" s="105" t="str">
        <f t="shared" si="57"/>
        <v>Уеб медия груп АД</v>
      </c>
      <c r="B1026" s="105" t="str">
        <f t="shared" si="58"/>
        <v>131387286</v>
      </c>
      <c r="C1026" s="581">
        <f t="shared" si="59"/>
        <v>45657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Уеб медия груп АД</v>
      </c>
      <c r="B1027" s="105" t="str">
        <f t="shared" si="58"/>
        <v>131387286</v>
      </c>
      <c r="C1027" s="581">
        <f t="shared" si="59"/>
        <v>45657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Уеб медия груп АД</v>
      </c>
      <c r="B1028" s="105" t="str">
        <f t="shared" si="58"/>
        <v>131387286</v>
      </c>
      <c r="C1028" s="581">
        <f t="shared" si="59"/>
        <v>45657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Уеб медия груп АД</v>
      </c>
      <c r="B1029" s="105" t="str">
        <f t="shared" si="58"/>
        <v>131387286</v>
      </c>
      <c r="C1029" s="581">
        <f t="shared" si="59"/>
        <v>45657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Уеб медия груп АД</v>
      </c>
      <c r="B1030" s="105" t="str">
        <f t="shared" si="58"/>
        <v>131387286</v>
      </c>
      <c r="C1030" s="581">
        <f t="shared" si="59"/>
        <v>45657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Уеб медия груп АД</v>
      </c>
      <c r="B1031" s="105" t="str">
        <f t="shared" si="58"/>
        <v>131387286</v>
      </c>
      <c r="C1031" s="581">
        <f t="shared" si="59"/>
        <v>45657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Уеб медия груп АД</v>
      </c>
      <c r="B1032" s="105" t="str">
        <f t="shared" si="58"/>
        <v>131387286</v>
      </c>
      <c r="C1032" s="581">
        <f t="shared" si="59"/>
        <v>45657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Уеб медия груп АД</v>
      </c>
      <c r="B1033" s="105" t="str">
        <f t="shared" si="58"/>
        <v>131387286</v>
      </c>
      <c r="C1033" s="581">
        <f t="shared" si="59"/>
        <v>45657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2087</v>
      </c>
    </row>
    <row r="1034" spans="1:8">
      <c r="A1034" s="105" t="str">
        <f t="shared" si="57"/>
        <v>Уеб медия груп АД</v>
      </c>
      <c r="B1034" s="105" t="str">
        <f t="shared" si="58"/>
        <v>131387286</v>
      </c>
      <c r="C1034" s="581">
        <f t="shared" si="59"/>
        <v>45657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Уеб медия груп АД</v>
      </c>
      <c r="B1035" s="105" t="str">
        <f t="shared" si="58"/>
        <v>131387286</v>
      </c>
      <c r="C1035" s="581">
        <f t="shared" si="59"/>
        <v>45657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2087</v>
      </c>
    </row>
    <row r="1036" spans="1:8">
      <c r="A1036" s="105" t="str">
        <f t="shared" si="57"/>
        <v>Уеб медия груп АД</v>
      </c>
      <c r="B1036" s="105" t="str">
        <f t="shared" si="58"/>
        <v>131387286</v>
      </c>
      <c r="C1036" s="581">
        <f t="shared" si="59"/>
        <v>45657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Уеб медия груп АД</v>
      </c>
      <c r="B1037" s="105" t="str">
        <f t="shared" si="58"/>
        <v>131387286</v>
      </c>
      <c r="C1037" s="581">
        <f t="shared" si="59"/>
        <v>45657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Уеб медия груп АД</v>
      </c>
      <c r="B1038" s="105" t="str">
        <f t="shared" si="58"/>
        <v>131387286</v>
      </c>
      <c r="C1038" s="581">
        <f t="shared" si="59"/>
        <v>45657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195</v>
      </c>
    </row>
    <row r="1039" spans="1:8">
      <c r="A1039" s="105" t="str">
        <f t="shared" si="57"/>
        <v>Уеб медия груп АД</v>
      </c>
      <c r="B1039" s="105" t="str">
        <f t="shared" si="58"/>
        <v>131387286</v>
      </c>
      <c r="C1039" s="581">
        <f t="shared" si="59"/>
        <v>45657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Уеб медия груп АД</v>
      </c>
      <c r="B1040" s="105" t="str">
        <f t="shared" ref="B1040:B1103" si="61">pdeBulstat</f>
        <v>131387286</v>
      </c>
      <c r="C1040" s="581">
        <f t="shared" ref="C1040:C1103" si="62">endDate</f>
        <v>45657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36</v>
      </c>
    </row>
    <row r="1041" spans="1:8">
      <c r="A1041" s="105" t="str">
        <f t="shared" si="60"/>
        <v>Уеб медия груп АД</v>
      </c>
      <c r="B1041" s="105" t="str">
        <f t="shared" si="61"/>
        <v>131387286</v>
      </c>
      <c r="C1041" s="581">
        <f t="shared" si="62"/>
        <v>45657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Уеб медия груп АД</v>
      </c>
      <c r="B1042" s="105" t="str">
        <f t="shared" si="61"/>
        <v>131387286</v>
      </c>
      <c r="C1042" s="581">
        <f t="shared" si="62"/>
        <v>45657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111</v>
      </c>
    </row>
    <row r="1043" spans="1:8">
      <c r="A1043" s="105" t="str">
        <f t="shared" si="60"/>
        <v>Уеб медия груп АД</v>
      </c>
      <c r="B1043" s="105" t="str">
        <f t="shared" si="61"/>
        <v>131387286</v>
      </c>
      <c r="C1043" s="581">
        <f t="shared" si="62"/>
        <v>45657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24</v>
      </c>
    </row>
    <row r="1044" spans="1:8">
      <c r="A1044" s="105" t="str">
        <f t="shared" si="60"/>
        <v>Уеб медия груп АД</v>
      </c>
      <c r="B1044" s="105" t="str">
        <f t="shared" si="61"/>
        <v>131387286</v>
      </c>
      <c r="C1044" s="581">
        <f t="shared" si="62"/>
        <v>45657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Уеб медия груп АД</v>
      </c>
      <c r="B1045" s="105" t="str">
        <f t="shared" si="61"/>
        <v>131387286</v>
      </c>
      <c r="C1045" s="581">
        <f t="shared" si="62"/>
        <v>45657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8</v>
      </c>
    </row>
    <row r="1046" spans="1:8">
      <c r="A1046" s="105" t="str">
        <f t="shared" si="60"/>
        <v>Уеб медия груп АД</v>
      </c>
      <c r="B1046" s="105" t="str">
        <f t="shared" si="61"/>
        <v>131387286</v>
      </c>
      <c r="C1046" s="581">
        <f t="shared" si="62"/>
        <v>45657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16</v>
      </c>
    </row>
    <row r="1047" spans="1:8">
      <c r="A1047" s="105" t="str">
        <f t="shared" si="60"/>
        <v>Уеб медия груп АД</v>
      </c>
      <c r="B1047" s="105" t="str">
        <f t="shared" si="61"/>
        <v>131387286</v>
      </c>
      <c r="C1047" s="581">
        <f t="shared" si="62"/>
        <v>45657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24</v>
      </c>
    </row>
    <row r="1048" spans="1:8">
      <c r="A1048" s="105" t="str">
        <f t="shared" si="60"/>
        <v>Уеб медия груп АД</v>
      </c>
      <c r="B1048" s="105" t="str">
        <f t="shared" si="61"/>
        <v>131387286</v>
      </c>
      <c r="C1048" s="581">
        <f t="shared" si="62"/>
        <v>45657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84</v>
      </c>
    </row>
    <row r="1049" spans="1:8">
      <c r="A1049" s="105" t="str">
        <f t="shared" si="60"/>
        <v>Уеб медия груп АД</v>
      </c>
      <c r="B1049" s="105" t="str">
        <f t="shared" si="61"/>
        <v>131387286</v>
      </c>
      <c r="C1049" s="581">
        <f t="shared" si="62"/>
        <v>45657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2415</v>
      </c>
    </row>
    <row r="1050" spans="1:8">
      <c r="A1050" s="105" t="str">
        <f t="shared" si="60"/>
        <v>Уеб медия груп АД</v>
      </c>
      <c r="B1050" s="105" t="str">
        <f t="shared" si="61"/>
        <v>131387286</v>
      </c>
      <c r="C1050" s="581">
        <f t="shared" si="62"/>
        <v>45657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6421</v>
      </c>
    </row>
    <row r="1051" spans="1:8">
      <c r="A1051" s="105" t="str">
        <f t="shared" si="60"/>
        <v>Уеб медия груп АД</v>
      </c>
      <c r="B1051" s="105" t="str">
        <f t="shared" si="61"/>
        <v>131387286</v>
      </c>
      <c r="C1051" s="581">
        <f t="shared" si="62"/>
        <v>45657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Уеб медия груп АД</v>
      </c>
      <c r="B1052" s="105" t="str">
        <f t="shared" si="61"/>
        <v>131387286</v>
      </c>
      <c r="C1052" s="581">
        <f t="shared" si="62"/>
        <v>45657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Уеб медия груп АД</v>
      </c>
      <c r="B1053" s="105" t="str">
        <f t="shared" si="61"/>
        <v>131387286</v>
      </c>
      <c r="C1053" s="581">
        <f t="shared" si="62"/>
        <v>45657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Уеб медия груп АД</v>
      </c>
      <c r="B1054" s="105" t="str">
        <f t="shared" si="61"/>
        <v>131387286</v>
      </c>
      <c r="C1054" s="581">
        <f t="shared" si="62"/>
        <v>45657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Уеб медия груп АД</v>
      </c>
      <c r="B1055" s="105" t="str">
        <f t="shared" si="61"/>
        <v>131387286</v>
      </c>
      <c r="C1055" s="581">
        <f t="shared" si="62"/>
        <v>45657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Уеб медия груп АД</v>
      </c>
      <c r="B1056" s="105" t="str">
        <f t="shared" si="61"/>
        <v>131387286</v>
      </c>
      <c r="C1056" s="581">
        <f t="shared" si="62"/>
        <v>45657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Уеб медия груп АД</v>
      </c>
      <c r="B1057" s="105" t="str">
        <f t="shared" si="61"/>
        <v>131387286</v>
      </c>
      <c r="C1057" s="581">
        <f t="shared" si="62"/>
        <v>45657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Уеб медия груп АД</v>
      </c>
      <c r="B1058" s="105" t="str">
        <f t="shared" si="61"/>
        <v>131387286</v>
      </c>
      <c r="C1058" s="581">
        <f t="shared" si="62"/>
        <v>45657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Уеб медия груп АД</v>
      </c>
      <c r="B1059" s="105" t="str">
        <f t="shared" si="61"/>
        <v>131387286</v>
      </c>
      <c r="C1059" s="581">
        <f t="shared" si="62"/>
        <v>45657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Уеб медия груп АД</v>
      </c>
      <c r="B1060" s="105" t="str">
        <f t="shared" si="61"/>
        <v>131387286</v>
      </c>
      <c r="C1060" s="581">
        <f t="shared" si="62"/>
        <v>45657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Уеб медия груп АД</v>
      </c>
      <c r="B1061" s="105" t="str">
        <f t="shared" si="61"/>
        <v>131387286</v>
      </c>
      <c r="C1061" s="581">
        <f t="shared" si="62"/>
        <v>45657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Уеб медия груп АД</v>
      </c>
      <c r="B1062" s="105" t="str">
        <f t="shared" si="61"/>
        <v>131387286</v>
      </c>
      <c r="C1062" s="581">
        <f t="shared" si="62"/>
        <v>45657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Уеб медия груп АД</v>
      </c>
      <c r="B1063" s="105" t="str">
        <f t="shared" si="61"/>
        <v>131387286</v>
      </c>
      <c r="C1063" s="581">
        <f t="shared" si="62"/>
        <v>45657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Уеб медия груп АД</v>
      </c>
      <c r="B1064" s="105" t="str">
        <f t="shared" si="61"/>
        <v>131387286</v>
      </c>
      <c r="C1064" s="581">
        <f t="shared" si="62"/>
        <v>45657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Уеб медия груп АД</v>
      </c>
      <c r="B1065" s="105" t="str">
        <f t="shared" si="61"/>
        <v>131387286</v>
      </c>
      <c r="C1065" s="581">
        <f t="shared" si="62"/>
        <v>45657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Уеб медия груп АД</v>
      </c>
      <c r="B1066" s="105" t="str">
        <f t="shared" si="61"/>
        <v>131387286</v>
      </c>
      <c r="C1066" s="581">
        <f t="shared" si="62"/>
        <v>45657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Уеб медия груп АД</v>
      </c>
      <c r="B1067" s="105" t="str">
        <f t="shared" si="61"/>
        <v>131387286</v>
      </c>
      <c r="C1067" s="581">
        <f t="shared" si="62"/>
        <v>45657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49</v>
      </c>
    </row>
    <row r="1068" spans="1:8">
      <c r="A1068" s="105" t="str">
        <f t="shared" si="60"/>
        <v>Уеб медия груп АД</v>
      </c>
      <c r="B1068" s="105" t="str">
        <f t="shared" si="61"/>
        <v>131387286</v>
      </c>
      <c r="C1068" s="581">
        <f t="shared" si="62"/>
        <v>45657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49</v>
      </c>
    </row>
    <row r="1069" spans="1:8">
      <c r="A1069" s="105" t="str">
        <f t="shared" si="60"/>
        <v>Уеб медия груп АД</v>
      </c>
      <c r="B1069" s="105" t="str">
        <f t="shared" si="61"/>
        <v>131387286</v>
      </c>
      <c r="C1069" s="581">
        <f t="shared" si="62"/>
        <v>45657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Уеб медия груп АД</v>
      </c>
      <c r="B1070" s="105" t="str">
        <f t="shared" si="61"/>
        <v>131387286</v>
      </c>
      <c r="C1070" s="581">
        <f t="shared" si="62"/>
        <v>45657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Уеб медия груп АД</v>
      </c>
      <c r="B1071" s="105" t="str">
        <f t="shared" si="61"/>
        <v>131387286</v>
      </c>
      <c r="C1071" s="581">
        <f t="shared" si="62"/>
        <v>45657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Уеб медия груп АД</v>
      </c>
      <c r="B1072" s="105" t="str">
        <f t="shared" si="61"/>
        <v>131387286</v>
      </c>
      <c r="C1072" s="581">
        <f t="shared" si="62"/>
        <v>45657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Уеб медия груп АД</v>
      </c>
      <c r="B1073" s="105" t="str">
        <f t="shared" si="61"/>
        <v>131387286</v>
      </c>
      <c r="C1073" s="581">
        <f t="shared" si="62"/>
        <v>45657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Уеб медия груп АД</v>
      </c>
      <c r="B1074" s="105" t="str">
        <f t="shared" si="61"/>
        <v>131387286</v>
      </c>
      <c r="C1074" s="581">
        <f t="shared" si="62"/>
        <v>45657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Уеб медия груп АД</v>
      </c>
      <c r="B1075" s="105" t="str">
        <f t="shared" si="61"/>
        <v>131387286</v>
      </c>
      <c r="C1075" s="581">
        <f t="shared" si="62"/>
        <v>45657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Уеб медия груп АД</v>
      </c>
      <c r="B1076" s="105" t="str">
        <f t="shared" si="61"/>
        <v>131387286</v>
      </c>
      <c r="C1076" s="581">
        <f t="shared" si="62"/>
        <v>45657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2087</v>
      </c>
    </row>
    <row r="1077" spans="1:8">
      <c r="A1077" s="105" t="str">
        <f t="shared" si="60"/>
        <v>Уеб медия груп АД</v>
      </c>
      <c r="B1077" s="105" t="str">
        <f t="shared" si="61"/>
        <v>131387286</v>
      </c>
      <c r="C1077" s="581">
        <f t="shared" si="62"/>
        <v>45657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Уеб медия груп АД</v>
      </c>
      <c r="B1078" s="105" t="str">
        <f t="shared" si="61"/>
        <v>131387286</v>
      </c>
      <c r="C1078" s="581">
        <f t="shared" si="62"/>
        <v>45657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2087</v>
      </c>
    </row>
    <row r="1079" spans="1:8">
      <c r="A1079" s="105" t="str">
        <f t="shared" si="60"/>
        <v>Уеб медия груп АД</v>
      </c>
      <c r="B1079" s="105" t="str">
        <f t="shared" si="61"/>
        <v>131387286</v>
      </c>
      <c r="C1079" s="581">
        <f t="shared" si="62"/>
        <v>45657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Уеб медия груп АД</v>
      </c>
      <c r="B1080" s="105" t="str">
        <f t="shared" si="61"/>
        <v>131387286</v>
      </c>
      <c r="C1080" s="581">
        <f t="shared" si="62"/>
        <v>45657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Уеб медия груп АД</v>
      </c>
      <c r="B1081" s="105" t="str">
        <f t="shared" si="61"/>
        <v>131387286</v>
      </c>
      <c r="C1081" s="581">
        <f t="shared" si="62"/>
        <v>45657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195</v>
      </c>
    </row>
    <row r="1082" spans="1:8">
      <c r="A1082" s="105" t="str">
        <f t="shared" si="60"/>
        <v>Уеб медия груп АД</v>
      </c>
      <c r="B1082" s="105" t="str">
        <f t="shared" si="61"/>
        <v>131387286</v>
      </c>
      <c r="C1082" s="581">
        <f t="shared" si="62"/>
        <v>45657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Уеб медия груп АД</v>
      </c>
      <c r="B1083" s="105" t="str">
        <f t="shared" si="61"/>
        <v>131387286</v>
      </c>
      <c r="C1083" s="581">
        <f t="shared" si="62"/>
        <v>45657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36</v>
      </c>
    </row>
    <row r="1084" spans="1:8">
      <c r="A1084" s="105" t="str">
        <f t="shared" si="60"/>
        <v>Уеб медия груп АД</v>
      </c>
      <c r="B1084" s="105" t="str">
        <f t="shared" si="61"/>
        <v>131387286</v>
      </c>
      <c r="C1084" s="581">
        <f t="shared" si="62"/>
        <v>45657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Уеб медия груп АД</v>
      </c>
      <c r="B1085" s="105" t="str">
        <f t="shared" si="61"/>
        <v>131387286</v>
      </c>
      <c r="C1085" s="581">
        <f t="shared" si="62"/>
        <v>45657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111</v>
      </c>
    </row>
    <row r="1086" spans="1:8">
      <c r="A1086" s="105" t="str">
        <f t="shared" si="60"/>
        <v>Уеб медия груп АД</v>
      </c>
      <c r="B1086" s="105" t="str">
        <f t="shared" si="61"/>
        <v>131387286</v>
      </c>
      <c r="C1086" s="581">
        <f t="shared" si="62"/>
        <v>45657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24</v>
      </c>
    </row>
    <row r="1087" spans="1:8">
      <c r="A1087" s="105" t="str">
        <f t="shared" si="60"/>
        <v>Уеб медия груп АД</v>
      </c>
      <c r="B1087" s="105" t="str">
        <f t="shared" si="61"/>
        <v>131387286</v>
      </c>
      <c r="C1087" s="581">
        <f t="shared" si="62"/>
        <v>45657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Уеб медия груп АД</v>
      </c>
      <c r="B1088" s="105" t="str">
        <f t="shared" si="61"/>
        <v>131387286</v>
      </c>
      <c r="C1088" s="581">
        <f t="shared" si="62"/>
        <v>45657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8</v>
      </c>
    </row>
    <row r="1089" spans="1:8">
      <c r="A1089" s="105" t="str">
        <f t="shared" si="60"/>
        <v>Уеб медия груп АД</v>
      </c>
      <c r="B1089" s="105" t="str">
        <f t="shared" si="61"/>
        <v>131387286</v>
      </c>
      <c r="C1089" s="581">
        <f t="shared" si="62"/>
        <v>45657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16</v>
      </c>
    </row>
    <row r="1090" spans="1:8">
      <c r="A1090" s="105" t="str">
        <f t="shared" si="60"/>
        <v>Уеб медия груп АД</v>
      </c>
      <c r="B1090" s="105" t="str">
        <f t="shared" si="61"/>
        <v>131387286</v>
      </c>
      <c r="C1090" s="581">
        <f t="shared" si="62"/>
        <v>45657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24</v>
      </c>
    </row>
    <row r="1091" spans="1:8">
      <c r="A1091" s="105" t="str">
        <f t="shared" si="60"/>
        <v>Уеб медия груп АД</v>
      </c>
      <c r="B1091" s="105" t="str">
        <f t="shared" si="61"/>
        <v>131387286</v>
      </c>
      <c r="C1091" s="581">
        <f t="shared" si="62"/>
        <v>45657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84</v>
      </c>
    </row>
    <row r="1092" spans="1:8">
      <c r="A1092" s="105" t="str">
        <f t="shared" si="60"/>
        <v>Уеб медия груп АД</v>
      </c>
      <c r="B1092" s="105" t="str">
        <f t="shared" si="61"/>
        <v>131387286</v>
      </c>
      <c r="C1092" s="581">
        <f t="shared" si="62"/>
        <v>45657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2415</v>
      </c>
    </row>
    <row r="1093" spans="1:8">
      <c r="A1093" s="105" t="str">
        <f t="shared" si="60"/>
        <v>Уеб медия груп АД</v>
      </c>
      <c r="B1093" s="105" t="str">
        <f t="shared" si="61"/>
        <v>131387286</v>
      </c>
      <c r="C1093" s="581">
        <f t="shared" si="62"/>
        <v>45657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2415</v>
      </c>
    </row>
    <row r="1094" spans="1:8">
      <c r="A1094" s="105" t="str">
        <f t="shared" si="60"/>
        <v>Уеб медия груп АД</v>
      </c>
      <c r="B1094" s="105" t="str">
        <f t="shared" si="61"/>
        <v>131387286</v>
      </c>
      <c r="C1094" s="581">
        <f t="shared" si="62"/>
        <v>45657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Уеб медия груп АД</v>
      </c>
      <c r="B1095" s="105" t="str">
        <f t="shared" si="61"/>
        <v>131387286</v>
      </c>
      <c r="C1095" s="581">
        <f t="shared" si="62"/>
        <v>45657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Уеб медия груп АД</v>
      </c>
      <c r="B1096" s="105" t="str">
        <f t="shared" si="61"/>
        <v>131387286</v>
      </c>
      <c r="C1096" s="581">
        <f t="shared" si="62"/>
        <v>45657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Уеб медия груп АД</v>
      </c>
      <c r="B1097" s="105" t="str">
        <f t="shared" si="61"/>
        <v>131387286</v>
      </c>
      <c r="C1097" s="581">
        <f t="shared" si="62"/>
        <v>45657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Уеб медия груп АД</v>
      </c>
      <c r="B1098" s="105" t="str">
        <f t="shared" si="61"/>
        <v>131387286</v>
      </c>
      <c r="C1098" s="581">
        <f t="shared" si="62"/>
        <v>45657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Уеб медия груп АД</v>
      </c>
      <c r="B1099" s="105" t="str">
        <f t="shared" si="61"/>
        <v>131387286</v>
      </c>
      <c r="C1099" s="581">
        <f t="shared" si="62"/>
        <v>45657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Уеб медия груп АД</v>
      </c>
      <c r="B1100" s="105" t="str">
        <f t="shared" si="61"/>
        <v>131387286</v>
      </c>
      <c r="C1100" s="581">
        <f t="shared" si="62"/>
        <v>45657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Уеб медия груп АД</v>
      </c>
      <c r="B1101" s="105" t="str">
        <f t="shared" si="61"/>
        <v>131387286</v>
      </c>
      <c r="C1101" s="581">
        <f t="shared" si="62"/>
        <v>45657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Уеб медия груп АД</v>
      </c>
      <c r="B1102" s="105" t="str">
        <f t="shared" si="61"/>
        <v>131387286</v>
      </c>
      <c r="C1102" s="581">
        <f t="shared" si="62"/>
        <v>45657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Уеб медия груп АД</v>
      </c>
      <c r="B1103" s="105" t="str">
        <f t="shared" si="61"/>
        <v>131387286</v>
      </c>
      <c r="C1103" s="581">
        <f t="shared" si="62"/>
        <v>45657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Уеб медия груп АД</v>
      </c>
      <c r="B1104" s="105" t="str">
        <f t="shared" ref="B1104:B1167" si="64">pdeBulstat</f>
        <v>131387286</v>
      </c>
      <c r="C1104" s="581">
        <f t="shared" ref="C1104:C1167" si="65">endDate</f>
        <v>45657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Уеб медия груп АД</v>
      </c>
      <c r="B1105" s="105" t="str">
        <f t="shared" si="64"/>
        <v>131387286</v>
      </c>
      <c r="C1105" s="581">
        <f t="shared" si="65"/>
        <v>45657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4000</v>
      </c>
    </row>
    <row r="1106" spans="1:8">
      <c r="A1106" s="105" t="str">
        <f t="shared" si="63"/>
        <v>Уеб медия груп АД</v>
      </c>
      <c r="B1106" s="105" t="str">
        <f t="shared" si="64"/>
        <v>131387286</v>
      </c>
      <c r="C1106" s="581">
        <f t="shared" si="65"/>
        <v>45657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6</v>
      </c>
    </row>
    <row r="1107" spans="1:8">
      <c r="A1107" s="105" t="str">
        <f t="shared" si="63"/>
        <v>Уеб медия груп АД</v>
      </c>
      <c r="B1107" s="105" t="str">
        <f t="shared" si="64"/>
        <v>131387286</v>
      </c>
      <c r="C1107" s="581">
        <f t="shared" si="65"/>
        <v>45657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Уеб медия груп АД</v>
      </c>
      <c r="B1108" s="105" t="str">
        <f t="shared" si="64"/>
        <v>131387286</v>
      </c>
      <c r="C1108" s="581">
        <f t="shared" si="65"/>
        <v>45657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4006</v>
      </c>
    </row>
    <row r="1109" spans="1:8">
      <c r="A1109" s="105" t="str">
        <f t="shared" si="63"/>
        <v>Уеб медия груп АД</v>
      </c>
      <c r="B1109" s="105" t="str">
        <f t="shared" si="64"/>
        <v>131387286</v>
      </c>
      <c r="C1109" s="581">
        <f t="shared" si="65"/>
        <v>45657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Уеб медия груп АД</v>
      </c>
      <c r="B1110" s="105" t="str">
        <f t="shared" si="64"/>
        <v>131387286</v>
      </c>
      <c r="C1110" s="581">
        <f t="shared" si="65"/>
        <v>45657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Уеб медия груп АД</v>
      </c>
      <c r="B1111" s="105" t="str">
        <f t="shared" si="64"/>
        <v>131387286</v>
      </c>
      <c r="C1111" s="581">
        <f t="shared" si="65"/>
        <v>45657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Уеб медия груп АД</v>
      </c>
      <c r="B1112" s="105" t="str">
        <f t="shared" si="64"/>
        <v>131387286</v>
      </c>
      <c r="C1112" s="581">
        <f t="shared" si="65"/>
        <v>45657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Уеб медия груп АД</v>
      </c>
      <c r="B1113" s="105" t="str">
        <f t="shared" si="64"/>
        <v>131387286</v>
      </c>
      <c r="C1113" s="581">
        <f t="shared" si="65"/>
        <v>45657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Уеб медия груп АД</v>
      </c>
      <c r="B1114" s="105" t="str">
        <f t="shared" si="64"/>
        <v>131387286</v>
      </c>
      <c r="C1114" s="581">
        <f t="shared" si="65"/>
        <v>45657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Уеб медия груп АД</v>
      </c>
      <c r="B1115" s="105" t="str">
        <f t="shared" si="64"/>
        <v>131387286</v>
      </c>
      <c r="C1115" s="581">
        <f t="shared" si="65"/>
        <v>45657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Уеб медия груп АД</v>
      </c>
      <c r="B1116" s="105" t="str">
        <f t="shared" si="64"/>
        <v>131387286</v>
      </c>
      <c r="C1116" s="581">
        <f t="shared" si="65"/>
        <v>45657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Уеб медия груп АД</v>
      </c>
      <c r="B1117" s="105" t="str">
        <f t="shared" si="64"/>
        <v>131387286</v>
      </c>
      <c r="C1117" s="581">
        <f t="shared" si="65"/>
        <v>45657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Уеб медия груп АД</v>
      </c>
      <c r="B1118" s="105" t="str">
        <f t="shared" si="64"/>
        <v>131387286</v>
      </c>
      <c r="C1118" s="581">
        <f t="shared" si="65"/>
        <v>45657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Уеб медия груп АД</v>
      </c>
      <c r="B1119" s="105" t="str">
        <f t="shared" si="64"/>
        <v>131387286</v>
      </c>
      <c r="C1119" s="581">
        <f t="shared" si="65"/>
        <v>45657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Уеб медия груп АД</v>
      </c>
      <c r="B1120" s="105" t="str">
        <f t="shared" si="64"/>
        <v>131387286</v>
      </c>
      <c r="C1120" s="581">
        <f t="shared" si="65"/>
        <v>45657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Уеб медия груп АД</v>
      </c>
      <c r="B1121" s="105" t="str">
        <f t="shared" si="64"/>
        <v>131387286</v>
      </c>
      <c r="C1121" s="581">
        <f t="shared" si="65"/>
        <v>45657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Уеб медия груп АД</v>
      </c>
      <c r="B1122" s="105" t="str">
        <f t="shared" si="64"/>
        <v>131387286</v>
      </c>
      <c r="C1122" s="581">
        <f t="shared" si="65"/>
        <v>45657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Уеб медия груп АД</v>
      </c>
      <c r="B1123" s="105" t="str">
        <f t="shared" si="64"/>
        <v>131387286</v>
      </c>
      <c r="C1123" s="581">
        <f t="shared" si="65"/>
        <v>45657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Уеб медия груп АД</v>
      </c>
      <c r="B1124" s="105" t="str">
        <f t="shared" si="64"/>
        <v>131387286</v>
      </c>
      <c r="C1124" s="581">
        <f t="shared" si="65"/>
        <v>45657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Уеб медия груп АД</v>
      </c>
      <c r="B1125" s="105" t="str">
        <f t="shared" si="64"/>
        <v>131387286</v>
      </c>
      <c r="C1125" s="581">
        <f t="shared" si="65"/>
        <v>45657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Уеб медия груп АД</v>
      </c>
      <c r="B1126" s="105" t="str">
        <f t="shared" si="64"/>
        <v>131387286</v>
      </c>
      <c r="C1126" s="581">
        <f t="shared" si="65"/>
        <v>45657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Уеб медия груп АД</v>
      </c>
      <c r="B1127" s="105" t="str">
        <f t="shared" si="64"/>
        <v>131387286</v>
      </c>
      <c r="C1127" s="581">
        <f t="shared" si="65"/>
        <v>45657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Уеб медия груп АД</v>
      </c>
      <c r="B1128" s="105" t="str">
        <f t="shared" si="64"/>
        <v>131387286</v>
      </c>
      <c r="C1128" s="581">
        <f t="shared" si="65"/>
        <v>45657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Уеб медия груп АД</v>
      </c>
      <c r="B1129" s="105" t="str">
        <f t="shared" si="64"/>
        <v>131387286</v>
      </c>
      <c r="C1129" s="581">
        <f t="shared" si="65"/>
        <v>45657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Уеб медия груп АД</v>
      </c>
      <c r="B1130" s="105" t="str">
        <f t="shared" si="64"/>
        <v>131387286</v>
      </c>
      <c r="C1130" s="581">
        <f t="shared" si="65"/>
        <v>45657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Уеб медия груп АД</v>
      </c>
      <c r="B1131" s="105" t="str">
        <f t="shared" si="64"/>
        <v>131387286</v>
      </c>
      <c r="C1131" s="581">
        <f t="shared" si="65"/>
        <v>45657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Уеб медия груп АД</v>
      </c>
      <c r="B1132" s="105" t="str">
        <f t="shared" si="64"/>
        <v>131387286</v>
      </c>
      <c r="C1132" s="581">
        <f t="shared" si="65"/>
        <v>45657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Уеб медия груп АД</v>
      </c>
      <c r="B1133" s="105" t="str">
        <f t="shared" si="64"/>
        <v>131387286</v>
      </c>
      <c r="C1133" s="581">
        <f t="shared" si="65"/>
        <v>45657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Уеб медия груп АД</v>
      </c>
      <c r="B1134" s="105" t="str">
        <f t="shared" si="64"/>
        <v>131387286</v>
      </c>
      <c r="C1134" s="581">
        <f t="shared" si="65"/>
        <v>45657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Уеб медия груп АД</v>
      </c>
      <c r="B1135" s="105" t="str">
        <f t="shared" si="64"/>
        <v>131387286</v>
      </c>
      <c r="C1135" s="581">
        <f t="shared" si="65"/>
        <v>45657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Уеб медия груп АД</v>
      </c>
      <c r="B1136" s="105" t="str">
        <f t="shared" si="64"/>
        <v>131387286</v>
      </c>
      <c r="C1136" s="581">
        <f t="shared" si="65"/>
        <v>45657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4006</v>
      </c>
    </row>
    <row r="1137" spans="1:8">
      <c r="A1137" s="105" t="str">
        <f t="shared" si="63"/>
        <v>Уеб медия груп АД</v>
      </c>
      <c r="B1137" s="105" t="str">
        <f t="shared" si="64"/>
        <v>131387286</v>
      </c>
      <c r="C1137" s="581">
        <f t="shared" si="65"/>
        <v>45657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Уеб медия груп АД</v>
      </c>
      <c r="B1138" s="105" t="str">
        <f t="shared" si="64"/>
        <v>131387286</v>
      </c>
      <c r="C1138" s="581">
        <f t="shared" si="65"/>
        <v>45657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Уеб медия груп АД</v>
      </c>
      <c r="B1139" s="105" t="str">
        <f t="shared" si="64"/>
        <v>131387286</v>
      </c>
      <c r="C1139" s="581">
        <f t="shared" si="65"/>
        <v>45657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Уеб медия груп АД</v>
      </c>
      <c r="B1140" s="105" t="str">
        <f t="shared" si="64"/>
        <v>131387286</v>
      </c>
      <c r="C1140" s="581">
        <f t="shared" si="65"/>
        <v>45657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Уеб медия груп АД</v>
      </c>
      <c r="B1141" s="105" t="str">
        <f t="shared" si="64"/>
        <v>131387286</v>
      </c>
      <c r="C1141" s="581">
        <f t="shared" si="65"/>
        <v>45657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Уеб медия груп АД</v>
      </c>
      <c r="B1142" s="105" t="str">
        <f t="shared" si="64"/>
        <v>131387286</v>
      </c>
      <c r="C1142" s="581">
        <f t="shared" si="65"/>
        <v>45657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Уеб медия груп АД</v>
      </c>
      <c r="B1143" s="105" t="str">
        <f t="shared" si="64"/>
        <v>131387286</v>
      </c>
      <c r="C1143" s="581">
        <f t="shared" si="65"/>
        <v>45657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Уеб медия груп АД</v>
      </c>
      <c r="B1144" s="105" t="str">
        <f t="shared" si="64"/>
        <v>131387286</v>
      </c>
      <c r="C1144" s="581">
        <f t="shared" si="65"/>
        <v>45657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Уеб медия груп АД</v>
      </c>
      <c r="B1145" s="105" t="str">
        <f t="shared" si="64"/>
        <v>131387286</v>
      </c>
      <c r="C1145" s="581">
        <f t="shared" si="65"/>
        <v>45657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Уеб медия груп АД</v>
      </c>
      <c r="B1146" s="105" t="str">
        <f t="shared" si="64"/>
        <v>131387286</v>
      </c>
      <c r="C1146" s="581">
        <f t="shared" si="65"/>
        <v>45657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Уеб медия груп АД</v>
      </c>
      <c r="B1147" s="105" t="str">
        <f t="shared" si="64"/>
        <v>131387286</v>
      </c>
      <c r="C1147" s="581">
        <f t="shared" si="65"/>
        <v>45657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Уеб медия груп АД</v>
      </c>
      <c r="B1148" s="105" t="str">
        <f t="shared" si="64"/>
        <v>131387286</v>
      </c>
      <c r="C1148" s="581">
        <f t="shared" si="65"/>
        <v>45657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Уеб медия груп АД</v>
      </c>
      <c r="B1149" s="105" t="str">
        <f t="shared" si="64"/>
        <v>131387286</v>
      </c>
      <c r="C1149" s="581">
        <f t="shared" si="65"/>
        <v>45657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Уеб медия груп АД</v>
      </c>
      <c r="B1150" s="105" t="str">
        <f t="shared" si="64"/>
        <v>131387286</v>
      </c>
      <c r="C1150" s="581">
        <f t="shared" si="65"/>
        <v>45657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Уеб медия груп АД</v>
      </c>
      <c r="B1151" s="105" t="str">
        <f t="shared" si="64"/>
        <v>131387286</v>
      </c>
      <c r="C1151" s="581">
        <f t="shared" si="65"/>
        <v>45657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Уеб медия груп АД</v>
      </c>
      <c r="B1152" s="105" t="str">
        <f t="shared" si="64"/>
        <v>131387286</v>
      </c>
      <c r="C1152" s="581">
        <f t="shared" si="65"/>
        <v>45657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Уеб медия груп АД</v>
      </c>
      <c r="B1153" s="105" t="str">
        <f t="shared" si="64"/>
        <v>131387286</v>
      </c>
      <c r="C1153" s="581">
        <f t="shared" si="65"/>
        <v>45657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Уеб медия груп АД</v>
      </c>
      <c r="B1154" s="105" t="str">
        <f t="shared" si="64"/>
        <v>131387286</v>
      </c>
      <c r="C1154" s="581">
        <f t="shared" si="65"/>
        <v>45657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Уеб медия груп АД</v>
      </c>
      <c r="B1155" s="105" t="str">
        <f t="shared" si="64"/>
        <v>131387286</v>
      </c>
      <c r="C1155" s="581">
        <f t="shared" si="65"/>
        <v>45657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Уеб медия груп АД</v>
      </c>
      <c r="B1156" s="105" t="str">
        <f t="shared" si="64"/>
        <v>131387286</v>
      </c>
      <c r="C1156" s="581">
        <f t="shared" si="65"/>
        <v>45657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Уеб медия груп АД</v>
      </c>
      <c r="B1157" s="105" t="str">
        <f t="shared" si="64"/>
        <v>131387286</v>
      </c>
      <c r="C1157" s="581">
        <f t="shared" si="65"/>
        <v>45657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Уеб медия груп АД</v>
      </c>
      <c r="B1158" s="105" t="str">
        <f t="shared" si="64"/>
        <v>131387286</v>
      </c>
      <c r="C1158" s="581">
        <f t="shared" si="65"/>
        <v>45657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Уеб медия груп АД</v>
      </c>
      <c r="B1159" s="105" t="str">
        <f t="shared" si="64"/>
        <v>131387286</v>
      </c>
      <c r="C1159" s="581">
        <f t="shared" si="65"/>
        <v>45657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Уеб медия груп АД</v>
      </c>
      <c r="B1160" s="105" t="str">
        <f t="shared" si="64"/>
        <v>131387286</v>
      </c>
      <c r="C1160" s="581">
        <f t="shared" si="65"/>
        <v>45657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Уеб медия груп АД</v>
      </c>
      <c r="B1161" s="105" t="str">
        <f t="shared" si="64"/>
        <v>131387286</v>
      </c>
      <c r="C1161" s="581">
        <f t="shared" si="65"/>
        <v>45657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Уеб медия груп АД</v>
      </c>
      <c r="B1162" s="105" t="str">
        <f t="shared" si="64"/>
        <v>131387286</v>
      </c>
      <c r="C1162" s="581">
        <f t="shared" si="65"/>
        <v>45657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Уеб медия груп АД</v>
      </c>
      <c r="B1163" s="105" t="str">
        <f t="shared" si="64"/>
        <v>131387286</v>
      </c>
      <c r="C1163" s="581">
        <f t="shared" si="65"/>
        <v>45657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Уеб медия груп АД</v>
      </c>
      <c r="B1164" s="105" t="str">
        <f t="shared" si="64"/>
        <v>131387286</v>
      </c>
      <c r="C1164" s="581">
        <f t="shared" si="65"/>
        <v>45657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Уеб медия груп АД</v>
      </c>
      <c r="B1165" s="105" t="str">
        <f t="shared" si="64"/>
        <v>131387286</v>
      </c>
      <c r="C1165" s="581">
        <f t="shared" si="65"/>
        <v>45657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Уеб медия груп АД</v>
      </c>
      <c r="B1166" s="105" t="str">
        <f t="shared" si="64"/>
        <v>131387286</v>
      </c>
      <c r="C1166" s="581">
        <f t="shared" si="65"/>
        <v>45657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Уеб медия груп АД</v>
      </c>
      <c r="B1167" s="105" t="str">
        <f t="shared" si="64"/>
        <v>131387286</v>
      </c>
      <c r="C1167" s="581">
        <f t="shared" si="65"/>
        <v>45657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Уеб медия груп АД</v>
      </c>
      <c r="B1168" s="105" t="str">
        <f t="shared" ref="B1168:B1195" si="67">pdeBulstat</f>
        <v>131387286</v>
      </c>
      <c r="C1168" s="581">
        <f t="shared" ref="C1168:C1195" si="68">endDate</f>
        <v>45657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Уеб медия груп АД</v>
      </c>
      <c r="B1169" s="105" t="str">
        <f t="shared" si="67"/>
        <v>131387286</v>
      </c>
      <c r="C1169" s="581">
        <f t="shared" si="68"/>
        <v>45657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Уеб медия груп АД</v>
      </c>
      <c r="B1170" s="105" t="str">
        <f t="shared" si="67"/>
        <v>131387286</v>
      </c>
      <c r="C1170" s="581">
        <f t="shared" si="68"/>
        <v>45657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Уеб медия груп АД</v>
      </c>
      <c r="B1171" s="105" t="str">
        <f t="shared" si="67"/>
        <v>131387286</v>
      </c>
      <c r="C1171" s="581">
        <f t="shared" si="68"/>
        <v>45657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Уеб медия груп АД</v>
      </c>
      <c r="B1172" s="105" t="str">
        <f t="shared" si="67"/>
        <v>131387286</v>
      </c>
      <c r="C1172" s="581">
        <f t="shared" si="68"/>
        <v>45657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Уеб медия груп АД</v>
      </c>
      <c r="B1173" s="105" t="str">
        <f t="shared" si="67"/>
        <v>131387286</v>
      </c>
      <c r="C1173" s="581">
        <f t="shared" si="68"/>
        <v>45657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Уеб медия груп АД</v>
      </c>
      <c r="B1174" s="105" t="str">
        <f t="shared" si="67"/>
        <v>131387286</v>
      </c>
      <c r="C1174" s="581">
        <f t="shared" si="68"/>
        <v>45657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Уеб медия груп АД</v>
      </c>
      <c r="B1175" s="105" t="str">
        <f t="shared" si="67"/>
        <v>131387286</v>
      </c>
      <c r="C1175" s="581">
        <f t="shared" si="68"/>
        <v>45657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Уеб медия груп АД</v>
      </c>
      <c r="B1176" s="105" t="str">
        <f t="shared" si="67"/>
        <v>131387286</v>
      </c>
      <c r="C1176" s="581">
        <f t="shared" si="68"/>
        <v>45657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Уеб медия груп АД</v>
      </c>
      <c r="B1177" s="105" t="str">
        <f t="shared" si="67"/>
        <v>131387286</v>
      </c>
      <c r="C1177" s="581">
        <f t="shared" si="68"/>
        <v>45657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Уеб медия груп АД</v>
      </c>
      <c r="B1178" s="105" t="str">
        <f t="shared" si="67"/>
        <v>131387286</v>
      </c>
      <c r="C1178" s="581">
        <f t="shared" si="68"/>
        <v>45657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Уеб медия груп АД</v>
      </c>
      <c r="B1179" s="105" t="str">
        <f t="shared" si="67"/>
        <v>131387286</v>
      </c>
      <c r="C1179" s="581">
        <f t="shared" si="68"/>
        <v>45657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Уеб медия груп АД</v>
      </c>
      <c r="B1180" s="105" t="str">
        <f t="shared" si="67"/>
        <v>131387286</v>
      </c>
      <c r="C1180" s="581">
        <f t="shared" si="68"/>
        <v>45657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Уеб медия груп АД</v>
      </c>
      <c r="B1181" s="105" t="str">
        <f t="shared" si="67"/>
        <v>131387286</v>
      </c>
      <c r="C1181" s="581">
        <f t="shared" si="68"/>
        <v>45657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Уеб медия груп АД</v>
      </c>
      <c r="B1182" s="105" t="str">
        <f t="shared" si="67"/>
        <v>131387286</v>
      </c>
      <c r="C1182" s="581">
        <f t="shared" si="68"/>
        <v>45657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Уеб медия груп АД</v>
      </c>
      <c r="B1183" s="105" t="str">
        <f t="shared" si="67"/>
        <v>131387286</v>
      </c>
      <c r="C1183" s="581">
        <f t="shared" si="68"/>
        <v>45657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Уеб медия груп АД</v>
      </c>
      <c r="B1184" s="105" t="str">
        <f t="shared" si="67"/>
        <v>131387286</v>
      </c>
      <c r="C1184" s="581">
        <f t="shared" si="68"/>
        <v>45657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Уеб медия груп АД</v>
      </c>
      <c r="B1185" s="105" t="str">
        <f t="shared" si="67"/>
        <v>131387286</v>
      </c>
      <c r="C1185" s="581">
        <f t="shared" si="68"/>
        <v>45657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Уеб медия груп АД</v>
      </c>
      <c r="B1186" s="105" t="str">
        <f t="shared" si="67"/>
        <v>131387286</v>
      </c>
      <c r="C1186" s="581">
        <f t="shared" si="68"/>
        <v>45657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Уеб медия груп АД</v>
      </c>
      <c r="B1187" s="105" t="str">
        <f t="shared" si="67"/>
        <v>131387286</v>
      </c>
      <c r="C1187" s="581">
        <f t="shared" si="68"/>
        <v>45657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Уеб медия груп АД</v>
      </c>
      <c r="B1188" s="105" t="str">
        <f t="shared" si="67"/>
        <v>131387286</v>
      </c>
      <c r="C1188" s="581">
        <f t="shared" si="68"/>
        <v>45657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Уеб медия груп АД</v>
      </c>
      <c r="B1189" s="105" t="str">
        <f t="shared" si="67"/>
        <v>131387286</v>
      </c>
      <c r="C1189" s="581">
        <f t="shared" si="68"/>
        <v>45657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Уеб медия груп АД</v>
      </c>
      <c r="B1190" s="105" t="str">
        <f t="shared" si="67"/>
        <v>131387286</v>
      </c>
      <c r="C1190" s="581">
        <f t="shared" si="68"/>
        <v>45657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Уеб медия груп АД</v>
      </c>
      <c r="B1191" s="105" t="str">
        <f t="shared" si="67"/>
        <v>131387286</v>
      </c>
      <c r="C1191" s="581">
        <f t="shared" si="68"/>
        <v>45657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Уеб медия груп АД</v>
      </c>
      <c r="B1192" s="105" t="str">
        <f t="shared" si="67"/>
        <v>131387286</v>
      </c>
      <c r="C1192" s="581">
        <f t="shared" si="68"/>
        <v>45657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Уеб медия груп АД</v>
      </c>
      <c r="B1193" s="105" t="str">
        <f t="shared" si="67"/>
        <v>131387286</v>
      </c>
      <c r="C1193" s="581">
        <f t="shared" si="68"/>
        <v>45657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Уеб медия груп АД</v>
      </c>
      <c r="B1194" s="105" t="str">
        <f t="shared" si="67"/>
        <v>131387286</v>
      </c>
      <c r="C1194" s="581">
        <f t="shared" si="68"/>
        <v>45657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Уеб медия груп АД</v>
      </c>
      <c r="B1195" s="105" t="str">
        <f t="shared" si="67"/>
        <v>131387286</v>
      </c>
      <c r="C1195" s="581">
        <f t="shared" si="68"/>
        <v>45657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Уеб медия груп АД</v>
      </c>
      <c r="B1197" s="105" t="str">
        <f t="shared" ref="B1197:B1228" si="70">pdeBulstat</f>
        <v>131387286</v>
      </c>
      <c r="C1197" s="581">
        <f t="shared" ref="C1197:C1228" si="71">endDate</f>
        <v>45657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Уеб медия груп АД</v>
      </c>
      <c r="B1198" s="105" t="str">
        <f t="shared" si="70"/>
        <v>131387286</v>
      </c>
      <c r="C1198" s="581">
        <f t="shared" si="71"/>
        <v>45657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Уеб медия груп АД</v>
      </c>
      <c r="B1199" s="105" t="str">
        <f t="shared" si="70"/>
        <v>131387286</v>
      </c>
      <c r="C1199" s="581">
        <f t="shared" si="71"/>
        <v>45657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Уеб медия груп АД</v>
      </c>
      <c r="B1200" s="105" t="str">
        <f t="shared" si="70"/>
        <v>131387286</v>
      </c>
      <c r="C1200" s="581">
        <f t="shared" si="71"/>
        <v>45657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Уеб медия груп АД</v>
      </c>
      <c r="B1201" s="105" t="str">
        <f t="shared" si="70"/>
        <v>131387286</v>
      </c>
      <c r="C1201" s="581">
        <f t="shared" si="71"/>
        <v>45657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Уеб медия груп АД</v>
      </c>
      <c r="B1202" s="105" t="str">
        <f t="shared" si="70"/>
        <v>131387286</v>
      </c>
      <c r="C1202" s="581">
        <f t="shared" si="71"/>
        <v>45657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Уеб медия груп АД</v>
      </c>
      <c r="B1203" s="105" t="str">
        <f t="shared" si="70"/>
        <v>131387286</v>
      </c>
      <c r="C1203" s="581">
        <f t="shared" si="71"/>
        <v>45657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Уеб медия груп АД</v>
      </c>
      <c r="B1204" s="105" t="str">
        <f t="shared" si="70"/>
        <v>131387286</v>
      </c>
      <c r="C1204" s="581">
        <f t="shared" si="71"/>
        <v>45657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Уеб медия груп АД</v>
      </c>
      <c r="B1205" s="105" t="str">
        <f t="shared" si="70"/>
        <v>131387286</v>
      </c>
      <c r="C1205" s="581">
        <f t="shared" si="71"/>
        <v>45657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Уеб медия груп АД</v>
      </c>
      <c r="B1206" s="105" t="str">
        <f t="shared" si="70"/>
        <v>131387286</v>
      </c>
      <c r="C1206" s="581">
        <f t="shared" si="71"/>
        <v>45657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Уеб медия груп АД</v>
      </c>
      <c r="B1207" s="105" t="str">
        <f t="shared" si="70"/>
        <v>131387286</v>
      </c>
      <c r="C1207" s="581">
        <f t="shared" si="71"/>
        <v>45657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Уеб медия груп АД</v>
      </c>
      <c r="B1208" s="105" t="str">
        <f t="shared" si="70"/>
        <v>131387286</v>
      </c>
      <c r="C1208" s="581">
        <f t="shared" si="71"/>
        <v>45657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Уеб медия груп АД</v>
      </c>
      <c r="B1209" s="105" t="str">
        <f t="shared" si="70"/>
        <v>131387286</v>
      </c>
      <c r="C1209" s="581">
        <f t="shared" si="71"/>
        <v>45657</v>
      </c>
      <c r="D1209" s="105" t="s">
        <v>784</v>
      </c>
      <c r="E1209" s="105">
        <v>1</v>
      </c>
      <c r="F1209" s="105" t="s">
        <v>783</v>
      </c>
      <c r="H1209" s="498">
        <f>'Справка 8'!C26</f>
        <v>17</v>
      </c>
    </row>
    <row r="1210" spans="1:8">
      <c r="A1210" s="105" t="str">
        <f t="shared" si="69"/>
        <v>Уеб медия груп АД</v>
      </c>
      <c r="B1210" s="105" t="str">
        <f t="shared" si="70"/>
        <v>131387286</v>
      </c>
      <c r="C1210" s="581">
        <f t="shared" si="71"/>
        <v>45657</v>
      </c>
      <c r="D1210" s="105" t="s">
        <v>786</v>
      </c>
      <c r="E1210" s="105">
        <v>1</v>
      </c>
      <c r="F1210" s="105" t="s">
        <v>771</v>
      </c>
      <c r="H1210" s="498">
        <f>'Справка 8'!C27</f>
        <v>17</v>
      </c>
    </row>
    <row r="1211" spans="1:8">
      <c r="A1211" s="105" t="str">
        <f t="shared" si="69"/>
        <v>Уеб медия груп АД</v>
      </c>
      <c r="B1211" s="105" t="str">
        <f t="shared" si="70"/>
        <v>131387286</v>
      </c>
      <c r="C1211" s="581">
        <f t="shared" si="71"/>
        <v>45657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Уеб медия груп АД</v>
      </c>
      <c r="B1212" s="105" t="str">
        <f t="shared" si="70"/>
        <v>131387286</v>
      </c>
      <c r="C1212" s="581">
        <f t="shared" si="71"/>
        <v>45657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Уеб медия груп АД</v>
      </c>
      <c r="B1213" s="105" t="str">
        <f t="shared" si="70"/>
        <v>131387286</v>
      </c>
      <c r="C1213" s="581">
        <f t="shared" si="71"/>
        <v>45657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Уеб медия груп АД</v>
      </c>
      <c r="B1214" s="105" t="str">
        <f t="shared" si="70"/>
        <v>131387286</v>
      </c>
      <c r="C1214" s="581">
        <f t="shared" si="71"/>
        <v>45657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Уеб медия груп АД</v>
      </c>
      <c r="B1215" s="105" t="str">
        <f t="shared" si="70"/>
        <v>131387286</v>
      </c>
      <c r="C1215" s="581">
        <f t="shared" si="71"/>
        <v>45657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Уеб медия груп АД</v>
      </c>
      <c r="B1216" s="105" t="str">
        <f t="shared" si="70"/>
        <v>131387286</v>
      </c>
      <c r="C1216" s="581">
        <f t="shared" si="71"/>
        <v>45657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Уеб медия груп АД</v>
      </c>
      <c r="B1217" s="105" t="str">
        <f t="shared" si="70"/>
        <v>131387286</v>
      </c>
      <c r="C1217" s="581">
        <f t="shared" si="71"/>
        <v>45657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Уеб медия груп АД</v>
      </c>
      <c r="B1218" s="105" t="str">
        <f t="shared" si="70"/>
        <v>131387286</v>
      </c>
      <c r="C1218" s="581">
        <f t="shared" si="71"/>
        <v>45657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Уеб медия груп АД</v>
      </c>
      <c r="B1219" s="105" t="str">
        <f t="shared" si="70"/>
        <v>131387286</v>
      </c>
      <c r="C1219" s="581">
        <f t="shared" si="71"/>
        <v>45657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Уеб медия груп АД</v>
      </c>
      <c r="B1220" s="105" t="str">
        <f t="shared" si="70"/>
        <v>131387286</v>
      </c>
      <c r="C1220" s="581">
        <f t="shared" si="71"/>
        <v>45657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Уеб медия груп АД</v>
      </c>
      <c r="B1221" s="105" t="str">
        <f t="shared" si="70"/>
        <v>131387286</v>
      </c>
      <c r="C1221" s="581">
        <f t="shared" si="71"/>
        <v>45657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Уеб медия груп АД</v>
      </c>
      <c r="B1222" s="105" t="str">
        <f t="shared" si="70"/>
        <v>131387286</v>
      </c>
      <c r="C1222" s="581">
        <f t="shared" si="71"/>
        <v>45657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Уеб медия груп АД</v>
      </c>
      <c r="B1223" s="105" t="str">
        <f t="shared" si="70"/>
        <v>131387286</v>
      </c>
      <c r="C1223" s="581">
        <f t="shared" si="71"/>
        <v>45657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Уеб медия груп АД</v>
      </c>
      <c r="B1224" s="105" t="str">
        <f t="shared" si="70"/>
        <v>131387286</v>
      </c>
      <c r="C1224" s="581">
        <f t="shared" si="71"/>
        <v>45657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Уеб медия груп АД</v>
      </c>
      <c r="B1225" s="105" t="str">
        <f t="shared" si="70"/>
        <v>131387286</v>
      </c>
      <c r="C1225" s="581">
        <f t="shared" si="71"/>
        <v>45657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Уеб медия груп АД</v>
      </c>
      <c r="B1226" s="105" t="str">
        <f t="shared" si="70"/>
        <v>131387286</v>
      </c>
      <c r="C1226" s="581">
        <f t="shared" si="71"/>
        <v>45657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Уеб медия груп АД</v>
      </c>
      <c r="B1227" s="105" t="str">
        <f t="shared" si="70"/>
        <v>131387286</v>
      </c>
      <c r="C1227" s="581">
        <f t="shared" si="71"/>
        <v>45657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Уеб медия груп АД</v>
      </c>
      <c r="B1228" s="105" t="str">
        <f t="shared" si="70"/>
        <v>131387286</v>
      </c>
      <c r="C1228" s="581">
        <f t="shared" si="71"/>
        <v>45657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Уеб медия груп АД</v>
      </c>
      <c r="B1229" s="105" t="str">
        <f t="shared" ref="B1229:B1260" si="73">pdeBulstat</f>
        <v>131387286</v>
      </c>
      <c r="C1229" s="581">
        <f t="shared" ref="C1229:C1260" si="74">endDate</f>
        <v>45657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Уеб медия груп АД</v>
      </c>
      <c r="B1230" s="105" t="str">
        <f t="shared" si="73"/>
        <v>131387286</v>
      </c>
      <c r="C1230" s="581">
        <f t="shared" si="74"/>
        <v>45657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Уеб медия груп АД</v>
      </c>
      <c r="B1231" s="105" t="str">
        <f t="shared" si="73"/>
        <v>131387286</v>
      </c>
      <c r="C1231" s="581">
        <f t="shared" si="74"/>
        <v>45657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Уеб медия груп АД</v>
      </c>
      <c r="B1232" s="105" t="str">
        <f t="shared" si="73"/>
        <v>131387286</v>
      </c>
      <c r="C1232" s="581">
        <f t="shared" si="74"/>
        <v>45657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Уеб медия груп АД</v>
      </c>
      <c r="B1233" s="105" t="str">
        <f t="shared" si="73"/>
        <v>131387286</v>
      </c>
      <c r="C1233" s="581">
        <f t="shared" si="74"/>
        <v>45657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Уеб медия груп АД</v>
      </c>
      <c r="B1234" s="105" t="str">
        <f t="shared" si="73"/>
        <v>131387286</v>
      </c>
      <c r="C1234" s="581">
        <f t="shared" si="74"/>
        <v>45657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Уеб медия груп АД</v>
      </c>
      <c r="B1235" s="105" t="str">
        <f t="shared" si="73"/>
        <v>131387286</v>
      </c>
      <c r="C1235" s="581">
        <f t="shared" si="74"/>
        <v>45657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Уеб медия груп АД</v>
      </c>
      <c r="B1236" s="105" t="str">
        <f t="shared" si="73"/>
        <v>131387286</v>
      </c>
      <c r="C1236" s="581">
        <f t="shared" si="74"/>
        <v>45657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Уеб медия груп АД</v>
      </c>
      <c r="B1237" s="105" t="str">
        <f t="shared" si="73"/>
        <v>131387286</v>
      </c>
      <c r="C1237" s="581">
        <f t="shared" si="74"/>
        <v>45657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Уеб медия груп АД</v>
      </c>
      <c r="B1238" s="105" t="str">
        <f t="shared" si="73"/>
        <v>131387286</v>
      </c>
      <c r="C1238" s="581">
        <f t="shared" si="74"/>
        <v>45657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Уеб медия груп АД</v>
      </c>
      <c r="B1239" s="105" t="str">
        <f t="shared" si="73"/>
        <v>131387286</v>
      </c>
      <c r="C1239" s="581">
        <f t="shared" si="74"/>
        <v>45657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Уеб медия груп АД</v>
      </c>
      <c r="B1240" s="105" t="str">
        <f t="shared" si="73"/>
        <v>131387286</v>
      </c>
      <c r="C1240" s="581">
        <f t="shared" si="74"/>
        <v>45657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Уеб медия груп АД</v>
      </c>
      <c r="B1241" s="105" t="str">
        <f t="shared" si="73"/>
        <v>131387286</v>
      </c>
      <c r="C1241" s="581">
        <f t="shared" si="74"/>
        <v>45657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Уеб медия груп АД</v>
      </c>
      <c r="B1242" s="105" t="str">
        <f t="shared" si="73"/>
        <v>131387286</v>
      </c>
      <c r="C1242" s="581">
        <f t="shared" si="74"/>
        <v>45657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Уеб медия груп АД</v>
      </c>
      <c r="B1243" s="105" t="str">
        <f t="shared" si="73"/>
        <v>131387286</v>
      </c>
      <c r="C1243" s="581">
        <f t="shared" si="74"/>
        <v>45657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Уеб медия груп АД</v>
      </c>
      <c r="B1244" s="105" t="str">
        <f t="shared" si="73"/>
        <v>131387286</v>
      </c>
      <c r="C1244" s="581">
        <f t="shared" si="74"/>
        <v>45657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Уеб медия груп АД</v>
      </c>
      <c r="B1245" s="105" t="str">
        <f t="shared" si="73"/>
        <v>131387286</v>
      </c>
      <c r="C1245" s="581">
        <f t="shared" si="74"/>
        <v>45657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Уеб медия груп АД</v>
      </c>
      <c r="B1246" s="105" t="str">
        <f t="shared" si="73"/>
        <v>131387286</v>
      </c>
      <c r="C1246" s="581">
        <f t="shared" si="74"/>
        <v>45657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Уеб медия груп АД</v>
      </c>
      <c r="B1247" s="105" t="str">
        <f t="shared" si="73"/>
        <v>131387286</v>
      </c>
      <c r="C1247" s="581">
        <f t="shared" si="74"/>
        <v>45657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Уеб медия груп АД</v>
      </c>
      <c r="B1248" s="105" t="str">
        <f t="shared" si="73"/>
        <v>131387286</v>
      </c>
      <c r="C1248" s="581">
        <f t="shared" si="74"/>
        <v>45657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Уеб медия груп АД</v>
      </c>
      <c r="B1249" s="105" t="str">
        <f t="shared" si="73"/>
        <v>131387286</v>
      </c>
      <c r="C1249" s="581">
        <f t="shared" si="74"/>
        <v>45657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Уеб медия груп АД</v>
      </c>
      <c r="B1250" s="105" t="str">
        <f t="shared" si="73"/>
        <v>131387286</v>
      </c>
      <c r="C1250" s="581">
        <f t="shared" si="74"/>
        <v>45657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Уеб медия груп АД</v>
      </c>
      <c r="B1251" s="105" t="str">
        <f t="shared" si="73"/>
        <v>131387286</v>
      </c>
      <c r="C1251" s="581">
        <f t="shared" si="74"/>
        <v>45657</v>
      </c>
      <c r="D1251" s="105" t="s">
        <v>784</v>
      </c>
      <c r="E1251" s="105">
        <v>4</v>
      </c>
      <c r="F1251" s="105" t="s">
        <v>783</v>
      </c>
      <c r="H1251" s="498">
        <f>'Справка 8'!F26</f>
        <v>2</v>
      </c>
    </row>
    <row r="1252" spans="1:8">
      <c r="A1252" s="105" t="str">
        <f t="shared" si="72"/>
        <v>Уеб медия груп АД</v>
      </c>
      <c r="B1252" s="105" t="str">
        <f t="shared" si="73"/>
        <v>131387286</v>
      </c>
      <c r="C1252" s="581">
        <f t="shared" si="74"/>
        <v>45657</v>
      </c>
      <c r="D1252" s="105" t="s">
        <v>786</v>
      </c>
      <c r="E1252" s="105">
        <v>4</v>
      </c>
      <c r="F1252" s="105" t="s">
        <v>771</v>
      </c>
      <c r="H1252" s="498">
        <f>'Справка 8'!F27</f>
        <v>2</v>
      </c>
    </row>
    <row r="1253" spans="1:8">
      <c r="A1253" s="105" t="str">
        <f t="shared" si="72"/>
        <v>Уеб медия груп АД</v>
      </c>
      <c r="B1253" s="105" t="str">
        <f t="shared" si="73"/>
        <v>131387286</v>
      </c>
      <c r="C1253" s="581">
        <f t="shared" si="74"/>
        <v>45657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Уеб медия груп АД</v>
      </c>
      <c r="B1254" s="105" t="str">
        <f t="shared" si="73"/>
        <v>131387286</v>
      </c>
      <c r="C1254" s="581">
        <f t="shared" si="74"/>
        <v>45657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Уеб медия груп АД</v>
      </c>
      <c r="B1255" s="105" t="str">
        <f t="shared" si="73"/>
        <v>131387286</v>
      </c>
      <c r="C1255" s="581">
        <f t="shared" si="74"/>
        <v>45657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Уеб медия груп АД</v>
      </c>
      <c r="B1256" s="105" t="str">
        <f t="shared" si="73"/>
        <v>131387286</v>
      </c>
      <c r="C1256" s="581">
        <f t="shared" si="74"/>
        <v>45657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Уеб медия груп АД</v>
      </c>
      <c r="B1257" s="105" t="str">
        <f t="shared" si="73"/>
        <v>131387286</v>
      </c>
      <c r="C1257" s="581">
        <f t="shared" si="74"/>
        <v>45657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Уеб медия груп АД</v>
      </c>
      <c r="B1258" s="105" t="str">
        <f t="shared" si="73"/>
        <v>131387286</v>
      </c>
      <c r="C1258" s="581">
        <f t="shared" si="74"/>
        <v>45657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Уеб медия груп АД</v>
      </c>
      <c r="B1259" s="105" t="str">
        <f t="shared" si="73"/>
        <v>131387286</v>
      </c>
      <c r="C1259" s="581">
        <f t="shared" si="74"/>
        <v>45657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Уеб медия груп АД</v>
      </c>
      <c r="B1260" s="105" t="str">
        <f t="shared" si="73"/>
        <v>131387286</v>
      </c>
      <c r="C1260" s="581">
        <f t="shared" si="74"/>
        <v>45657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Уеб медия груп АД</v>
      </c>
      <c r="B1261" s="105" t="str">
        <f t="shared" ref="B1261:B1294" si="76">pdeBulstat</f>
        <v>131387286</v>
      </c>
      <c r="C1261" s="581">
        <f t="shared" ref="C1261:C1294" si="77">endDate</f>
        <v>45657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Уеб медия груп АД</v>
      </c>
      <c r="B1262" s="105" t="str">
        <f t="shared" si="76"/>
        <v>131387286</v>
      </c>
      <c r="C1262" s="581">
        <f t="shared" si="77"/>
        <v>45657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Уеб медия груп АД</v>
      </c>
      <c r="B1263" s="105" t="str">
        <f t="shared" si="76"/>
        <v>131387286</v>
      </c>
      <c r="C1263" s="581">
        <f t="shared" si="77"/>
        <v>45657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Уеб медия груп АД</v>
      </c>
      <c r="B1264" s="105" t="str">
        <f t="shared" si="76"/>
        <v>131387286</v>
      </c>
      <c r="C1264" s="581">
        <f t="shared" si="77"/>
        <v>45657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Уеб медия груп АД</v>
      </c>
      <c r="B1265" s="105" t="str">
        <f t="shared" si="76"/>
        <v>131387286</v>
      </c>
      <c r="C1265" s="581">
        <f t="shared" si="77"/>
        <v>45657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Уеб медия груп АД</v>
      </c>
      <c r="B1266" s="105" t="str">
        <f t="shared" si="76"/>
        <v>131387286</v>
      </c>
      <c r="C1266" s="581">
        <f t="shared" si="77"/>
        <v>45657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Уеб медия груп АД</v>
      </c>
      <c r="B1267" s="105" t="str">
        <f t="shared" si="76"/>
        <v>131387286</v>
      </c>
      <c r="C1267" s="581">
        <f t="shared" si="77"/>
        <v>45657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Уеб медия груп АД</v>
      </c>
      <c r="B1268" s="105" t="str">
        <f t="shared" si="76"/>
        <v>131387286</v>
      </c>
      <c r="C1268" s="581">
        <f t="shared" si="77"/>
        <v>45657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Уеб медия груп АД</v>
      </c>
      <c r="B1269" s="105" t="str">
        <f t="shared" si="76"/>
        <v>131387286</v>
      </c>
      <c r="C1269" s="581">
        <f t="shared" si="77"/>
        <v>45657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Уеб медия груп АД</v>
      </c>
      <c r="B1270" s="105" t="str">
        <f t="shared" si="76"/>
        <v>131387286</v>
      </c>
      <c r="C1270" s="581">
        <f t="shared" si="77"/>
        <v>45657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Уеб медия груп АД</v>
      </c>
      <c r="B1271" s="105" t="str">
        <f t="shared" si="76"/>
        <v>131387286</v>
      </c>
      <c r="C1271" s="581">
        <f t="shared" si="77"/>
        <v>45657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Уеб медия груп АД</v>
      </c>
      <c r="B1272" s="105" t="str">
        <f t="shared" si="76"/>
        <v>131387286</v>
      </c>
      <c r="C1272" s="581">
        <f t="shared" si="77"/>
        <v>45657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Уеб медия груп АД</v>
      </c>
      <c r="B1273" s="105" t="str">
        <f t="shared" si="76"/>
        <v>131387286</v>
      </c>
      <c r="C1273" s="581">
        <f t="shared" si="77"/>
        <v>45657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Уеб медия груп АД</v>
      </c>
      <c r="B1274" s="105" t="str">
        <f t="shared" si="76"/>
        <v>131387286</v>
      </c>
      <c r="C1274" s="581">
        <f t="shared" si="77"/>
        <v>45657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Уеб медия груп АД</v>
      </c>
      <c r="B1275" s="105" t="str">
        <f t="shared" si="76"/>
        <v>131387286</v>
      </c>
      <c r="C1275" s="581">
        <f t="shared" si="77"/>
        <v>45657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Уеб медия груп АД</v>
      </c>
      <c r="B1276" s="105" t="str">
        <f t="shared" si="76"/>
        <v>131387286</v>
      </c>
      <c r="C1276" s="581">
        <f t="shared" si="77"/>
        <v>45657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Уеб медия груп АД</v>
      </c>
      <c r="B1277" s="105" t="str">
        <f t="shared" si="76"/>
        <v>131387286</v>
      </c>
      <c r="C1277" s="581">
        <f t="shared" si="77"/>
        <v>45657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Уеб медия груп АД</v>
      </c>
      <c r="B1278" s="105" t="str">
        <f t="shared" si="76"/>
        <v>131387286</v>
      </c>
      <c r="C1278" s="581">
        <f t="shared" si="77"/>
        <v>45657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Уеб медия груп АД</v>
      </c>
      <c r="B1279" s="105" t="str">
        <f t="shared" si="76"/>
        <v>131387286</v>
      </c>
      <c r="C1279" s="581">
        <f t="shared" si="77"/>
        <v>45657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Уеб медия груп АД</v>
      </c>
      <c r="B1280" s="105" t="str">
        <f t="shared" si="76"/>
        <v>131387286</v>
      </c>
      <c r="C1280" s="581">
        <f t="shared" si="77"/>
        <v>45657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Уеб медия груп АД</v>
      </c>
      <c r="B1281" s="105" t="str">
        <f t="shared" si="76"/>
        <v>131387286</v>
      </c>
      <c r="C1281" s="581">
        <f t="shared" si="77"/>
        <v>45657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Уеб медия груп АД</v>
      </c>
      <c r="B1282" s="105" t="str">
        <f t="shared" si="76"/>
        <v>131387286</v>
      </c>
      <c r="C1282" s="581">
        <f t="shared" si="77"/>
        <v>45657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Уеб медия груп АД</v>
      </c>
      <c r="B1283" s="105" t="str">
        <f t="shared" si="76"/>
        <v>131387286</v>
      </c>
      <c r="C1283" s="581">
        <f t="shared" si="77"/>
        <v>45657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Уеб медия груп АД</v>
      </c>
      <c r="B1284" s="105" t="str">
        <f t="shared" si="76"/>
        <v>131387286</v>
      </c>
      <c r="C1284" s="581">
        <f t="shared" si="77"/>
        <v>45657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Уеб медия груп АД</v>
      </c>
      <c r="B1285" s="105" t="str">
        <f t="shared" si="76"/>
        <v>131387286</v>
      </c>
      <c r="C1285" s="581">
        <f t="shared" si="77"/>
        <v>45657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Уеб медия груп АД</v>
      </c>
      <c r="B1286" s="105" t="str">
        <f t="shared" si="76"/>
        <v>131387286</v>
      </c>
      <c r="C1286" s="581">
        <f t="shared" si="77"/>
        <v>45657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Уеб медия груп АД</v>
      </c>
      <c r="B1287" s="105" t="str">
        <f t="shared" si="76"/>
        <v>131387286</v>
      </c>
      <c r="C1287" s="581">
        <f t="shared" si="77"/>
        <v>45657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Уеб медия груп АД</v>
      </c>
      <c r="B1288" s="105" t="str">
        <f t="shared" si="76"/>
        <v>131387286</v>
      </c>
      <c r="C1288" s="581">
        <f t="shared" si="77"/>
        <v>45657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Уеб медия груп АД</v>
      </c>
      <c r="B1289" s="105" t="str">
        <f t="shared" si="76"/>
        <v>131387286</v>
      </c>
      <c r="C1289" s="581">
        <f t="shared" si="77"/>
        <v>45657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Уеб медия груп АД</v>
      </c>
      <c r="B1290" s="105" t="str">
        <f t="shared" si="76"/>
        <v>131387286</v>
      </c>
      <c r="C1290" s="581">
        <f t="shared" si="77"/>
        <v>45657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Уеб медия груп АД</v>
      </c>
      <c r="B1291" s="105" t="str">
        <f t="shared" si="76"/>
        <v>131387286</v>
      </c>
      <c r="C1291" s="581">
        <f t="shared" si="77"/>
        <v>45657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Уеб медия груп АД</v>
      </c>
      <c r="B1292" s="105" t="str">
        <f t="shared" si="76"/>
        <v>131387286</v>
      </c>
      <c r="C1292" s="581">
        <f t="shared" si="77"/>
        <v>45657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Уеб медия груп АД</v>
      </c>
      <c r="B1293" s="105" t="str">
        <f t="shared" si="76"/>
        <v>131387286</v>
      </c>
      <c r="C1293" s="581">
        <f t="shared" si="77"/>
        <v>45657</v>
      </c>
      <c r="D1293" s="105" t="s">
        <v>784</v>
      </c>
      <c r="E1293" s="105">
        <v>7</v>
      </c>
      <c r="F1293" s="105" t="s">
        <v>783</v>
      </c>
      <c r="H1293" s="498">
        <f>'Справка 8'!I26</f>
        <v>2</v>
      </c>
    </row>
    <row r="1294" spans="1:8">
      <c r="A1294" s="105" t="str">
        <f t="shared" si="75"/>
        <v>Уеб медия груп АД</v>
      </c>
      <c r="B1294" s="105" t="str">
        <f t="shared" si="76"/>
        <v>131387286</v>
      </c>
      <c r="C1294" s="581">
        <f t="shared" si="77"/>
        <v>45657</v>
      </c>
      <c r="D1294" s="105" t="s">
        <v>786</v>
      </c>
      <c r="E1294" s="105">
        <v>7</v>
      </c>
      <c r="F1294" s="105" t="s">
        <v>771</v>
      </c>
      <c r="H1294" s="498">
        <f>'Справка 8'!I27</f>
        <v>2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Уеб медия груп АД</v>
      </c>
      <c r="B1296" s="105" t="str">
        <f t="shared" ref="B1296:B1335" si="79">pdeBulstat</f>
        <v>131387286</v>
      </c>
      <c r="C1296" s="581">
        <f t="shared" ref="C1296:C1335" si="80">endDate</f>
        <v>45657</v>
      </c>
      <c r="D1296" s="105" t="s">
        <v>793</v>
      </c>
      <c r="E1296" s="105">
        <v>1</v>
      </c>
      <c r="F1296" s="105" t="s">
        <v>792</v>
      </c>
      <c r="H1296" s="498">
        <f>'Справка 5'!C27</f>
        <v>3662</v>
      </c>
    </row>
    <row r="1297" spans="1:8">
      <c r="A1297" s="105" t="str">
        <f t="shared" si="78"/>
        <v>Уеб медия груп АД</v>
      </c>
      <c r="B1297" s="105" t="str">
        <f t="shared" si="79"/>
        <v>131387286</v>
      </c>
      <c r="C1297" s="581">
        <f t="shared" si="80"/>
        <v>45657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Уеб медия груп АД</v>
      </c>
      <c r="B1298" s="105" t="str">
        <f t="shared" si="79"/>
        <v>131387286</v>
      </c>
      <c r="C1298" s="581">
        <f t="shared" si="80"/>
        <v>45657</v>
      </c>
      <c r="D1298" s="105" t="s">
        <v>798</v>
      </c>
      <c r="E1298" s="105">
        <v>1</v>
      </c>
      <c r="F1298" s="105" t="s">
        <v>796</v>
      </c>
      <c r="H1298" s="498">
        <f>'Справка 5'!C61</f>
        <v>3</v>
      </c>
    </row>
    <row r="1299" spans="1:8">
      <c r="A1299" s="105" t="str">
        <f t="shared" si="78"/>
        <v>Уеб медия груп АД</v>
      </c>
      <c r="B1299" s="105" t="str">
        <f t="shared" si="79"/>
        <v>131387286</v>
      </c>
      <c r="C1299" s="581">
        <f t="shared" si="80"/>
        <v>45657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Уеб медия груп АД</v>
      </c>
      <c r="B1300" s="105" t="str">
        <f t="shared" si="79"/>
        <v>131387286</v>
      </c>
      <c r="C1300" s="581">
        <f t="shared" si="80"/>
        <v>45657</v>
      </c>
      <c r="D1300" s="105" t="s">
        <v>802</v>
      </c>
      <c r="E1300" s="105">
        <v>1</v>
      </c>
      <c r="F1300" s="105" t="s">
        <v>791</v>
      </c>
      <c r="H1300" s="498">
        <f>'Справка 5'!C79</f>
        <v>3665</v>
      </c>
    </row>
    <row r="1301" spans="1:8">
      <c r="A1301" s="105" t="str">
        <f t="shared" si="78"/>
        <v>Уеб медия груп АД</v>
      </c>
      <c r="B1301" s="105" t="str">
        <f t="shared" si="79"/>
        <v>131387286</v>
      </c>
      <c r="C1301" s="581">
        <f t="shared" si="80"/>
        <v>45657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Уеб медия груп АД</v>
      </c>
      <c r="B1302" s="105" t="str">
        <f t="shared" si="79"/>
        <v>131387286</v>
      </c>
      <c r="C1302" s="581">
        <f t="shared" si="80"/>
        <v>45657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Уеб медия груп АД</v>
      </c>
      <c r="B1303" s="105" t="str">
        <f t="shared" si="79"/>
        <v>131387286</v>
      </c>
      <c r="C1303" s="581">
        <f t="shared" si="80"/>
        <v>45657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Уеб медия груп АД</v>
      </c>
      <c r="B1304" s="105" t="str">
        <f t="shared" si="79"/>
        <v>131387286</v>
      </c>
      <c r="C1304" s="581">
        <f t="shared" si="80"/>
        <v>45657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Уеб медия груп АД</v>
      </c>
      <c r="B1305" s="105" t="str">
        <f t="shared" si="79"/>
        <v>131387286</v>
      </c>
      <c r="C1305" s="581">
        <f t="shared" si="80"/>
        <v>45657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Уеб медия груп АД</v>
      </c>
      <c r="B1306" s="105" t="str">
        <f t="shared" si="79"/>
        <v>131387286</v>
      </c>
      <c r="C1306" s="581">
        <f t="shared" si="80"/>
        <v>45657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Уеб медия груп АД</v>
      </c>
      <c r="B1307" s="105" t="str">
        <f t="shared" si="79"/>
        <v>131387286</v>
      </c>
      <c r="C1307" s="581">
        <f t="shared" si="80"/>
        <v>45657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Уеб медия груп АД</v>
      </c>
      <c r="B1308" s="105" t="str">
        <f t="shared" si="79"/>
        <v>131387286</v>
      </c>
      <c r="C1308" s="581">
        <f t="shared" si="80"/>
        <v>45657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Уеб медия груп АД</v>
      </c>
      <c r="B1309" s="105" t="str">
        <f t="shared" si="79"/>
        <v>131387286</v>
      </c>
      <c r="C1309" s="581">
        <f t="shared" si="80"/>
        <v>45657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Уеб медия груп АД</v>
      </c>
      <c r="B1310" s="105" t="str">
        <f t="shared" si="79"/>
        <v>131387286</v>
      </c>
      <c r="C1310" s="581">
        <f t="shared" si="80"/>
        <v>45657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Уеб медия груп АД</v>
      </c>
      <c r="B1311" s="105" t="str">
        <f t="shared" si="79"/>
        <v>131387286</v>
      </c>
      <c r="C1311" s="581">
        <f t="shared" si="80"/>
        <v>45657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Уеб медия груп АД</v>
      </c>
      <c r="B1312" s="105" t="str">
        <f t="shared" si="79"/>
        <v>131387286</v>
      </c>
      <c r="C1312" s="581">
        <f t="shared" si="80"/>
        <v>45657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Уеб медия груп АД</v>
      </c>
      <c r="B1313" s="105" t="str">
        <f t="shared" si="79"/>
        <v>131387286</v>
      </c>
      <c r="C1313" s="581">
        <f t="shared" si="80"/>
        <v>45657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Уеб медия груп АД</v>
      </c>
      <c r="B1314" s="105" t="str">
        <f t="shared" si="79"/>
        <v>131387286</v>
      </c>
      <c r="C1314" s="581">
        <f t="shared" si="80"/>
        <v>45657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Уеб медия груп АД</v>
      </c>
      <c r="B1315" s="105" t="str">
        <f t="shared" si="79"/>
        <v>131387286</v>
      </c>
      <c r="C1315" s="581">
        <f t="shared" si="80"/>
        <v>45657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Уеб медия груп АД</v>
      </c>
      <c r="B1316" s="105" t="str">
        <f t="shared" si="79"/>
        <v>131387286</v>
      </c>
      <c r="C1316" s="581">
        <f t="shared" si="80"/>
        <v>45657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Уеб медия груп АД</v>
      </c>
      <c r="B1317" s="105" t="str">
        <f t="shared" si="79"/>
        <v>131387286</v>
      </c>
      <c r="C1317" s="581">
        <f t="shared" si="80"/>
        <v>45657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Уеб медия груп АД</v>
      </c>
      <c r="B1318" s="105" t="str">
        <f t="shared" si="79"/>
        <v>131387286</v>
      </c>
      <c r="C1318" s="581">
        <f t="shared" si="80"/>
        <v>45657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Уеб медия груп АД</v>
      </c>
      <c r="B1319" s="105" t="str">
        <f t="shared" si="79"/>
        <v>131387286</v>
      </c>
      <c r="C1319" s="581">
        <f t="shared" si="80"/>
        <v>45657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Уеб медия груп АД</v>
      </c>
      <c r="B1320" s="105" t="str">
        <f t="shared" si="79"/>
        <v>131387286</v>
      </c>
      <c r="C1320" s="581">
        <f t="shared" si="80"/>
        <v>45657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Уеб медия груп АД</v>
      </c>
      <c r="B1321" s="105" t="str">
        <f t="shared" si="79"/>
        <v>131387286</v>
      </c>
      <c r="C1321" s="581">
        <f t="shared" si="80"/>
        <v>45657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Уеб медия груп АД</v>
      </c>
      <c r="B1322" s="105" t="str">
        <f t="shared" si="79"/>
        <v>131387286</v>
      </c>
      <c r="C1322" s="581">
        <f t="shared" si="80"/>
        <v>45657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Уеб медия груп АД</v>
      </c>
      <c r="B1323" s="105" t="str">
        <f t="shared" si="79"/>
        <v>131387286</v>
      </c>
      <c r="C1323" s="581">
        <f t="shared" si="80"/>
        <v>45657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Уеб медия груп АД</v>
      </c>
      <c r="B1324" s="105" t="str">
        <f t="shared" si="79"/>
        <v>131387286</v>
      </c>
      <c r="C1324" s="581">
        <f t="shared" si="80"/>
        <v>45657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Уеб медия груп АД</v>
      </c>
      <c r="B1325" s="105" t="str">
        <f t="shared" si="79"/>
        <v>131387286</v>
      </c>
      <c r="C1325" s="581">
        <f t="shared" si="80"/>
        <v>45657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Уеб медия груп АД</v>
      </c>
      <c r="B1326" s="105" t="str">
        <f t="shared" si="79"/>
        <v>131387286</v>
      </c>
      <c r="C1326" s="581">
        <f t="shared" si="80"/>
        <v>45657</v>
      </c>
      <c r="D1326" s="105" t="s">
        <v>793</v>
      </c>
      <c r="E1326" s="105">
        <v>4</v>
      </c>
      <c r="F1326" s="105" t="s">
        <v>792</v>
      </c>
      <c r="H1326" s="498">
        <f>'Справка 5'!F27</f>
        <v>3662</v>
      </c>
    </row>
    <row r="1327" spans="1:8">
      <c r="A1327" s="105" t="str">
        <f t="shared" si="78"/>
        <v>Уеб медия груп АД</v>
      </c>
      <c r="B1327" s="105" t="str">
        <f t="shared" si="79"/>
        <v>131387286</v>
      </c>
      <c r="C1327" s="581">
        <f t="shared" si="80"/>
        <v>45657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Уеб медия груп АД</v>
      </c>
      <c r="B1328" s="105" t="str">
        <f t="shared" si="79"/>
        <v>131387286</v>
      </c>
      <c r="C1328" s="581">
        <f t="shared" si="80"/>
        <v>45657</v>
      </c>
      <c r="D1328" s="105" t="s">
        <v>798</v>
      </c>
      <c r="E1328" s="105">
        <v>4</v>
      </c>
      <c r="F1328" s="105" t="s">
        <v>796</v>
      </c>
      <c r="H1328" s="498">
        <f>'Справка 5'!F61</f>
        <v>3</v>
      </c>
    </row>
    <row r="1329" spans="1:8">
      <c r="A1329" s="105" t="str">
        <f t="shared" si="78"/>
        <v>Уеб медия груп АД</v>
      </c>
      <c r="B1329" s="105" t="str">
        <f t="shared" si="79"/>
        <v>131387286</v>
      </c>
      <c r="C1329" s="581">
        <f t="shared" si="80"/>
        <v>45657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Уеб медия груп АД</v>
      </c>
      <c r="B1330" s="105" t="str">
        <f t="shared" si="79"/>
        <v>131387286</v>
      </c>
      <c r="C1330" s="581">
        <f t="shared" si="80"/>
        <v>45657</v>
      </c>
      <c r="D1330" s="105" t="s">
        <v>802</v>
      </c>
      <c r="E1330" s="105">
        <v>4</v>
      </c>
      <c r="F1330" s="105" t="s">
        <v>791</v>
      </c>
      <c r="H1330" s="498">
        <f>'Справка 5'!F79</f>
        <v>3665</v>
      </c>
    </row>
    <row r="1331" spans="1:8">
      <c r="A1331" s="105" t="str">
        <f t="shared" si="78"/>
        <v>Уеб медия груп АД</v>
      </c>
      <c r="B1331" s="105" t="str">
        <f t="shared" si="79"/>
        <v>131387286</v>
      </c>
      <c r="C1331" s="581">
        <f t="shared" si="80"/>
        <v>45657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Уеб медия груп АД</v>
      </c>
      <c r="B1332" s="105" t="str">
        <f t="shared" si="79"/>
        <v>131387286</v>
      </c>
      <c r="C1332" s="581">
        <f t="shared" si="80"/>
        <v>45657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Уеб медия груп АД</v>
      </c>
      <c r="B1333" s="105" t="str">
        <f t="shared" si="79"/>
        <v>131387286</v>
      </c>
      <c r="C1333" s="581">
        <f t="shared" si="80"/>
        <v>45657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Уеб медия груп АД</v>
      </c>
      <c r="B1334" s="105" t="str">
        <f t="shared" si="79"/>
        <v>131387286</v>
      </c>
      <c r="C1334" s="581">
        <f t="shared" si="80"/>
        <v>45657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Уеб медия груп АД</v>
      </c>
      <c r="B1335" s="105" t="str">
        <f t="shared" si="79"/>
        <v>131387286</v>
      </c>
      <c r="C1335" s="581">
        <f t="shared" si="80"/>
        <v>45657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2021-12-10T13:26:48Z</cp:lastPrinted>
  <dcterms:created xsi:type="dcterms:W3CDTF">2006-09-16T00:00:00Z</dcterms:created>
  <dcterms:modified xsi:type="dcterms:W3CDTF">2025-03-27T12:31:01Z</dcterms:modified>
</cp:coreProperties>
</file>